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SEGUIMIENTO A JUNIO 30"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<sst xmlns="http://schemas.openxmlformats.org/spreadsheetml/2006/main" count="3189" uniqueCount="1319">
  <si>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</si>
  <si>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</si>
  <si>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</si>
  <si>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</si>
  <si>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</si>
  <si>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</si>
  <si>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</si>
  <si>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</si>
  <si>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</si>
  <si>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</si>
  <si>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</si>
  <si>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</si>
  <si>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</si>
  <si>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</si>
  <si>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</si>
  <si>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</si>
  <si>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</si>
  <si>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</si>
  <si>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</si>
  <si>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</si>
  <si>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</si>
  <si>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</si>
  <si>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</si>
  <si>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</si>
  <si>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</si>
  <si>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</si>
  <si>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</si>
  <si>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</si>
  <si>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</si>
  <si>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</si>
  <si>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</si>
  <si>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</si>
  <si>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</si>
  <si>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</si>
  <si>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</si>
  <si>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</si>
  <si>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</si>
  <si>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</si>
  <si>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</si>
  <si>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</si>
  <si>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</si>
  <si>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</si>
  <si>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</si>
  <si>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</si>
  <si>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</si>
  <si>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</si>
  <si>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</si>
  <si>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</si>
  <si>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</si>
  <si>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</si>
  <si>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</si>
  <si>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</si>
  <si>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</si>
  <si>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</si>
  <si>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</si>
  <si>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</si>
  <si>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</si>
  <si>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</si>
  <si>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</si>
  <si>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</si>
  <si>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</si>
  <si>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</si>
  <si>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</si>
  <si>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</si>
  <si>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</si>
  <si>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</si>
  <si>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</si>
  <si>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</si>
  <si>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</si>
  <si>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</si>
  <si>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</si>
  <si>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</si>
  <si>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</si>
  <si>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</si>
  <si>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</si>
  <si>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</si>
  <si>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</si>
  <si>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</si>
  <si>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</si>
  <si>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</si>
  <si>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</si>
  <si>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</si>
  <si>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</si>
  <si>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</si>
  <si>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</si>
  <si>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</si>
  <si>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</si>
  <si>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</si>
  <si>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</si>
  <si>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</si>
  <si>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</si>
  <si>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</si>
  <si>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</si>
  <si>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</si>
  <si>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</si>
  <si>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</si>
  <si>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</si>
  <si>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</si>
  <si>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</si>
  <si>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</si>
  <si>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</si>
  <si>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</si>
  <si>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</si>
  <si>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</si>
  <si>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</si>
  <si>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</si>
  <si>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</si>
  <si>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</si>
  <si>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</si>
  <si>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</si>
  <si>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</si>
  <si>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</si>
  <si>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</si>
  <si>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</si>
  <si>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</si>
  <si>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</si>
  <si>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</si>
  <si>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</si>
  <si>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</si>
  <si>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</si>
  <si>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</si>
  <si>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</si>
  <si>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</si>
  <si>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</si>
  <si>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</si>
  <si>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</si>
  <si>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</si>
  <si>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</si>
  <si>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</si>
  <si>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</si>
  <si>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</si>
  <si>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</si>
  <si>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</si>
  <si>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</si>
  <si>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</si>
  <si>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</si>
  <si>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</si>
  <si>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</si>
  <si>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</si>
  <si>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</si>
  <si>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</si>
  <si>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</si>
  <si>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</si>
  <si>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</si>
  <si>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</si>
  <si>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</si>
  <si>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</si>
  <si>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</si>
  <si>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</si>
  <si>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</si>
  <si>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</si>
  <si>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</si>
  <si>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</si>
  <si>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</si>
  <si>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</si>
  <si>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</si>
  <si>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</si>
  <si>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</si>
  <si>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</si>
  <si>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</si>
  <si>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</si>
  <si>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</si>
  <si>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</si>
  <si>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</si>
  <si>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</si>
  <si>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</si>
  <si>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</si>
  <si>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</si>
  <si>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</si>
  <si>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</si>
  <si>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</si>
  <si>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</si>
  <si>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</si>
  <si>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</si>
  <si>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</si>
  <si>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</si>
  <si>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</si>
  <si>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</si>
  <si>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</si>
  <si>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</si>
  <si>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</si>
  <si>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</si>
  <si>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</si>
  <si>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</si>
  <si>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</si>
  <si>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</si>
  <si>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</si>
  <si>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</si>
  <si>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</si>
  <si>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</si>
  <si>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</si>
  <si>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</si>
  <si>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</si>
  <si>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</si>
  <si>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</si>
  <si>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</si>
  <si>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</si>
  <si>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</si>
  <si>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</si>
  <si>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</si>
  <si>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</si>
  <si>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</si>
  <si>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</si>
  <si>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</si>
  <si>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</si>
  <si>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</si>
  <si>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</si>
  <si>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</si>
  <si>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</si>
  <si>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</si>
  <si>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</si>
  <si>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</si>
  <si>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</si>
  <si>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</si>
  <si>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</si>
  <si>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</si>
  <si>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</si>
  <si>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</si>
  <si>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</si>
  <si>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</si>
  <si>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</si>
  <si>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</si>
  <si>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</si>
  <si>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</si>
  <si>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</si>
  <si>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</si>
  <si>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</si>
  <si>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</si>
  <si>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</si>
  <si>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</si>
  <si>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</si>
  <si>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</si>
  <si>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</si>
  <si>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</si>
  <si>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</si>
  <si>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</si>
  <si>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</si>
  <si>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</si>
  <si>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</si>
  <si>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</si>
  <si>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</si>
  <si>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</si>
  <si>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</si>
  <si>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</si>
  <si>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</si>
  <si>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</si>
  <si>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</si>
  <si>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</si>
  <si>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</si>
  <si>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</si>
  <si>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</si>
  <si>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</si>
  <si>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</si>
  <si>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</si>
  <si>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</si>
  <si>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</si>
  <si>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</si>
  <si>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</si>
  <si>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</si>
  <si>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</si>
  <si>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</si>
  <si>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</si>
  <si>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</si>
  <si>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</si>
  <si>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</si>
  <si>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</si>
  <si>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</si>
  <si>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</si>
  <si>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</si>
  <si>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</si>
  <si>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</si>
  <si>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</si>
  <si>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</si>
  <si>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</si>
  <si>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</si>
  <si>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</si>
  <si>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</si>
  <si>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</si>
  <si>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</si>
  <si>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</si>
  <si>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</si>
  <si>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</si>
  <si>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</si>
  <si>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</si>
  <si>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</si>
  <si>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</si>
  <si>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</si>
  <si>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</si>
  <si>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</si>
  <si>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</si>
  <si>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</si>
  <si>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</si>
  <si>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</si>
  <si>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</si>
  <si>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</si>
  <si>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</si>
  <si>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</si>
  <si>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</si>
  <si>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</si>
  <si>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</si>
  <si>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</si>
  <si>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</si>
  <si>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</si>
  <si>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</si>
  <si>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</si>
  <si>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</si>
  <si>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</si>
  <si>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</si>
  <si>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</si>
  <si>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</si>
  <si>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</si>
  <si>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</si>
  <si>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</si>
  <si>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</si>
  <si>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</si>
  <si>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</si>
  <si>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</si>
  <si>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</si>
  <si>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</si>
  <si>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</si>
  <si>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</si>
  <si>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</si>
  <si>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</si>
  <si>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</si>
  <si>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</si>
  <si>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</si>
  <si>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</si>
  <si>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</si>
  <si>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</si>
  <si>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</si>
  <si>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</si>
  <si>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</si>
  <si>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</si>
  <si>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</si>
  <si>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</si>
  <si>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</si>
  <si>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</si>
  <si>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</si>
  <si>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</si>
  <si>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</si>
  <si>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</si>
  <si>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</si>
  <si>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</si>
  <si>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</si>
  <si>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</si>
  <si>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</si>
  <si>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</si>
  <si>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</si>
  <si>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</si>
  <si>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</si>
  <si>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</si>
  <si>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</si>
  <si>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</si>
  <si>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</si>
  <si>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</si>
  <si>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</si>
  <si>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</si>
  <si>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</si>
  <si>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</si>
  <si>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</si>
  <si>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</si>
  <si>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</si>
  <si>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</si>
  <si>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</si>
  <si>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</si>
  <si>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</si>
  <si>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</si>
  <si>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</si>
  <si>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</si>
  <si>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</si>
  <si>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</si>
  <si>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</si>
  <si>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</si>
  <si>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</si>
  <si>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</si>
  <si>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</si>
  <si>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</si>
  <si>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</si>
  <si>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</si>
  <si>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</si>
  <si>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</si>
  <si>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</si>
  <si>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</si>
  <si>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</si>
  <si>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</si>
  <si>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</si>
  <si>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</si>
  <si>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</si>
  <si>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</si>
  <si>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</si>
  <si>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</si>
  <si>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</si>
  <si>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</si>
  <si>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</si>
  <si>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</si>
  <si>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</si>
  <si>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</si>
  <si>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</si>
  <si>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</si>
  <si>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</si>
  <si>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</si>
  <si>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</si>
  <si>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</si>
  <si>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</si>
  <si>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</si>
  <si>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</si>
  <si>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</si>
  <si>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</si>
  <si>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</si>
  <si>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</si>
  <si>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</si>
  <si>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</si>
  <si>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</si>
  <si>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</si>
  <si>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</si>
  <si>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</si>
  <si>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</si>
  <si>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</si>
  <si>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</si>
  <si>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</si>
  <si>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</si>
  <si>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</si>
  <si>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</si>
  <si>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</si>
  <si>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</si>
  <si>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</si>
  <si>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</si>
  <si>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</si>
  <si>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</si>
  <si>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</si>
  <si>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</si>
  <si>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</si>
  <si>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</si>
  <si>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</si>
  <si>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</si>
  <si>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</si>
  <si>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</si>
  <si>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</si>
  <si>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</si>
  <si>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</si>
  <si>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</si>
  <si>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</si>
  <si>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</si>
  <si>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</si>
  <si>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</si>
  <si>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</si>
  <si>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</si>
  <si>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</si>
  <si>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</si>
  <si>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</si>
  <si>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</si>
  <si>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</si>
  <si>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</si>
  <si>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</si>
  <si>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</si>
  <si>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</si>
  <si>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</si>
  <si>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</si>
  <si>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</si>
  <si>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</si>
  <si>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</si>
  <si>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</si>
  <si>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</si>
  <si>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</si>
  <si>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</si>
  <si>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</si>
  <si>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</si>
  <si>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</si>
  <si>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</si>
  <si>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</si>
  <si>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</si>
  <si>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</si>
  <si>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</si>
  <si>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</si>
  <si>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</si>
  <si>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</si>
  <si>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</si>
  <si>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</si>
  <si>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</si>
  <si>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</si>
  <si>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</si>
  <si>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</si>
  <si>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</si>
  <si>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</si>
  <si>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</si>
  <si>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</si>
  <si>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</si>
  <si>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</si>
  <si>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</si>
  <si>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</si>
  <si>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</si>
  <si>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</si>
  <si>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</si>
  <si>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</si>
  <si>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</si>
  <si>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</si>
  <si>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</si>
  <si>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</si>
  <si>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</si>
  <si>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</si>
  <si>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</si>
  <si>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</si>
  <si>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</si>
  <si>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</si>
  <si>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</si>
  <si>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</si>
  <si>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</si>
  <si>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</si>
  <si>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</si>
  <si>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</si>
  <si>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</si>
  <si>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</si>
  <si>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</si>
  <si>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</si>
  <si>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</si>
  <si>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</si>
  <si>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</si>
  <si>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</si>
  <si>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</si>
  <si>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</si>
  <si>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</si>
  <si>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</si>
  <si>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</si>
  <si>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</si>
  <si>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</si>
  <si>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</si>
  <si>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</si>
  <si>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</si>
  <si>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</si>
  <si>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</si>
  <si>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</si>
  <si>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</si>
  <si>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</si>
  <si>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</si>
  <si>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</si>
  <si>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</si>
  <si>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</si>
  <si>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</si>
  <si>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</si>
  <si>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</si>
  <si>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</si>
  <si>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</si>
  <si>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</si>
  <si>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</si>
  <si>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</si>
  <si>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</si>
  <si>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</si>
  <si>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</si>
  <si>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</si>
  <si>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</si>
  <si>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</si>
  <si>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</si>
  <si>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</si>
  <si>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</si>
  <si>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</si>
  <si>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</si>
  <si>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</si>
  <si>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</si>
  <si>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</si>
  <si>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</si>
  <si>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</si>
  <si>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</si>
  <si>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</si>
  <si>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</si>
  <si>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</si>
  <si>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</si>
  <si>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</si>
  <si>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</si>
  <si>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</si>
  <si>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</si>
  <si>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</si>
  <si>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</si>
  <si>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</si>
  <si>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</si>
  <si>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</si>
  <si>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</si>
  <si>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</si>
  <si>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</si>
  <si>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</si>
  <si>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</si>
  <si>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</si>
  <si>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</si>
  <si>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</si>
  <si>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</si>
  <si>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</si>
  <si>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</si>
  <si>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</si>
  <si>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</si>
  <si>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</si>
  <si>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</si>
  <si>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</si>
  <si>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</si>
  <si>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</si>
  <si>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</si>
  <si>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</si>
  <si>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</si>
  <si>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</si>
  <si>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</si>
  <si>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</si>
  <si>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</si>
  <si>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</si>
  <si>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</si>
  <si>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</si>
  <si>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</si>
  <si>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</si>
  <si>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</si>
  <si>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</si>
  <si>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</si>
  <si>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</si>
  <si>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</si>
  <si>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</si>
  <si>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</si>
  <si>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</si>
  <si>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</si>
  <si>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</si>
  <si>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</si>
  <si>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</si>
  <si>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</si>
  <si>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</si>
  <si>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</si>
  <si>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</si>
  <si>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</si>
  <si>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</si>
  <si>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</si>
  <si>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</si>
  <si>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</si>
  <si>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</si>
  <si>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</si>
  <si>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</si>
  <si>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</si>
  <si>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</si>
  <si>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</si>
  <si>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</si>
  <si>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</si>
  <si>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</si>
  <si>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</si>
  <si>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</si>
  <si>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</si>
  <si>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</si>
  <si>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</si>
  <si>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</si>
  <si>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</si>
  <si>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</si>
  <si>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</si>
  <si>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</si>
  <si>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</si>
  <si>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</si>
  <si>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</si>
  <si>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</si>
  <si>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</si>
  <si>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</si>
  <si>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</si>
  <si>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</si>
  <si>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</si>
  <si>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</si>
  <si>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</si>
  <si>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</si>
  <si>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</si>
  <si>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</si>
  <si>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</si>
  <si>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</si>
  <si>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</si>
  <si>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</si>
  <si>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</si>
  <si>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</si>
  <si>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</si>
  <si>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</si>
  <si>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</si>
  <si>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</si>
  <si>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</si>
  <si>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</si>
  <si>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</si>
  <si>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</si>
  <si>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</si>
  <si>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</si>
  <si>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</si>
  <si>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</si>
  <si>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</si>
  <si>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</si>
  <si>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</si>
  <si>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</si>
  <si>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</si>
  <si>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</si>
  <si>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</si>
  <si>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</si>
  <si>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</si>
  <si>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</si>
  <si>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</si>
  <si>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</si>
  <si>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</si>
  <si>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</si>
  <si>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</si>
  <si>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</si>
  <si>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</si>
  <si>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</si>
  <si>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</si>
  <si>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</si>
  <si>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</si>
  <si>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</si>
  <si>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</si>
  <si>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</si>
  <si>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</si>
  <si>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</si>
  <si>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</si>
  <si>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</si>
  <si>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</si>
  <si>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</si>
  <si>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</si>
  <si>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</si>
  <si>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</si>
  <si>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</si>
  <si>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</si>
  <si>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</si>
  <si>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</si>
  <si>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</si>
  <si>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</si>
  <si>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</si>
  <si>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</si>
  <si>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</si>
  <si>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</si>
  <si>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</si>
  <si>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</si>
  <si>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</si>
  <si>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</si>
  <si>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</si>
  <si>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</si>
  <si>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</si>
  <si>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</si>
  <si>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</si>
  <si>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</si>
  <si>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</si>
  <si>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</si>
  <si>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</si>
  <si>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</si>
  <si>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</si>
  <si>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</si>
  <si>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</si>
  <si>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</si>
  <si>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</si>
  <si>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</si>
  <si>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</si>
  <si>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</si>
  <si>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</si>
  <si>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</si>
  <si>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</si>
  <si>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</si>
  <si>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</si>
  <si>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</si>
  <si>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</si>
  <si>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</si>
  <si>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</si>
  <si>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</si>
  <si>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</si>
  <si>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</si>
  <si>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</si>
  <si>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</si>
  <si>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</si>
  <si>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</si>
  <si>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</si>
  <si>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</si>
  <si>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</si>
  <si>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</si>
  <si>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</si>
  <si>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</si>
  <si>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</si>
  <si>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</si>
  <si>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</si>
  <si>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</si>
  <si>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</si>
  <si>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</si>
  <si>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</si>
  <si>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</si>
  <si>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</si>
  <si>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</si>
  <si>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</si>
  <si>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</si>
  <si>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</si>
  <si>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</si>
  <si>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</si>
  <si>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</si>
  <si>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</si>
  <si>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</si>
  <si>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</si>
  <si>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</si>
  <si>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</si>
  <si>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</si>
  <si>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</si>
  <si>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</si>
  <si>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</si>
  <si>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</si>
  <si>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</si>
  <si>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</si>
  <si>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</si>
  <si>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</si>
  <si>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</si>
  <si>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</si>
  <si>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</si>
  <si>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</si>
  <si>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</si>
  <si>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</si>
  <si>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</si>
  <si>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</si>
  <si>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</si>
  <si>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</si>
  <si>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</si>
  <si>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</si>
  <si>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</si>
  <si>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</si>
  <si>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</si>
  <si>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</si>
  <si>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</si>
  <si>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</si>
  <si>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</si>
  <si>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</si>
  <si>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</si>
  <si>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</si>
  <si>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</si>
  <si>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</si>
  <si>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</si>
  <si>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</si>
  <si>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</si>
  <si>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</si>
  <si>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</si>
  <si>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</si>
  <si>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</si>
  <si>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</si>
  <si>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</si>
  <si>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</si>
  <si>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</si>
  <si>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</si>
  <si>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</si>
  <si>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</si>
  <si>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</si>
  <si>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</si>
  <si>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</si>
  <si>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</si>
  <si>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</si>
  <si>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</si>
  <si>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</si>
  <si>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</si>
  <si>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</si>
  <si>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</si>
  <si>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</si>
  <si>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</si>
  <si>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</si>
  <si>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</si>
  <si>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</si>
  <si>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</si>
  <si>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</si>
  <si>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</si>
  <si>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</si>
  <si>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</si>
  <si>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</si>
  <si>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</si>
  <si>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</si>
  <si>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</si>
  <si>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</si>
  <si>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</si>
  <si>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MEDICION DEL INDICADOR </t>
  </si>
  <si>
    <t xml:space="preserve">INDICADOR </t>
  </si>
  <si>
    <t>EJE ESTRATEGICO/PROGRAMA/SUBPROGRAMA/PROYECTO</t>
  </si>
  <si>
    <t>ACTIVIDADES PROGRAMADAS</t>
  </si>
  <si>
    <t>MEDICION DE LA GESTION</t>
  </si>
  <si>
    <r>
      <rPr>
        <b/>
        <sz val="10"/>
        <rFont val="Arial"/>
        <family val="2"/>
      </rPr>
      <t>PROCESO:</t>
    </r>
    <r>
      <rPr>
        <sz val="10"/>
        <rFont val="Arial"/>
        <family val="2"/>
      </rPr>
      <t xml:space="preserve"> GESTION INTEGRAL</t>
    </r>
  </si>
  <si>
    <r>
      <rPr>
        <b/>
        <sz val="10"/>
        <rFont val="Arial"/>
        <family val="2"/>
      </rPr>
      <t>PROCEDIMIENTO:</t>
    </r>
    <r>
      <rPr>
        <sz val="10"/>
        <rFont val="Arial"/>
        <family val="2"/>
      </rPr>
      <t xml:space="preserve"> SEGUIMIENTO A LA GESTION INSTITUCIONAL</t>
    </r>
  </si>
  <si>
    <r>
      <t xml:space="preserve">VERSIÓN: </t>
    </r>
    <r>
      <rPr>
        <sz val="10"/>
        <rFont val="Arial"/>
        <family val="2"/>
      </rPr>
      <t>01</t>
    </r>
  </si>
  <si>
    <t>FECHA: 17/05/2018</t>
  </si>
  <si>
    <r>
      <rPr>
        <b/>
        <sz val="10"/>
        <rFont val="Arial"/>
        <family val="2"/>
      </rPr>
      <t>FORMATO:</t>
    </r>
    <r>
      <rPr>
        <sz val="10"/>
        <rFont val="Arial"/>
        <family val="2"/>
      </rPr>
      <t xml:space="preserve">  SEGUIMIENTO AL PLAN DE ACCIÓN</t>
    </r>
  </si>
  <si>
    <r>
      <t xml:space="preserve">CÓDIGO: </t>
    </r>
    <r>
      <rPr>
        <sz val="10"/>
        <rFont val="Arial"/>
        <family val="2"/>
      </rPr>
      <t>FT 5020-01-03.14</t>
    </r>
  </si>
  <si>
    <t>PLANEACION ESTRATEGICA Y GESTION INTEGRAL</t>
  </si>
  <si>
    <t>GERENCIA GENERAL</t>
  </si>
  <si>
    <t>INICIAL (Enero 2018)</t>
  </si>
  <si>
    <t>META (Diciembre 2018)</t>
  </si>
  <si>
    <t>Eje Estratégico: Tejido Social 
Programa:  TEMPRANAS SONRISAS
Programa ADOLESCENTES CAMBIOS CON SEGURIDAD
Programa : ENVEJECIMIENTO ACTIVO Y VEJEZ  
Programa: LOS MÁS CAPACES
Eje Estratégico: Integración y Gobernanza, Programa: Cundinamarca a su Servicio, Subprograma: Buenas prácticas de gobierno</t>
  </si>
  <si>
    <t>Liderar los planes, programas y proyectos de la Entidad y  controlar su ejecución.</t>
  </si>
  <si>
    <t>Cumplir al 90%  la planeación institucional</t>
  </si>
  <si>
    <t>OFICINA ASESORA DE PLANEACIÓN</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</si>
  <si>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</si>
  <si>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</si>
  <si>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Formular los proyectos de inversión de la entidad, dirigidos a la protección integral de niños, niñas, adolescentes, personas mayores y personas con discapacidad mental, para el restablecimiento de sus derechos. </t>
  </si>
  <si>
    <t>En coordinación con las dependencias competentes en la ejecución de proyectos de inversión y con la Secretaría de Planeación, formular los proyectos de inversión que requiera la entidad y registrarlos en Banco Departamental de Programas y Proyectos.</t>
  </si>
  <si>
    <t>Gerente General,  Jefe de Oficina y Profesional Oficina Planeación</t>
  </si>
  <si>
    <t>Formular los planes de acción y de inversión requeridos para la Entidad</t>
  </si>
  <si>
    <t>(Número de planes formulados / Total de planes requeridos) * 100</t>
  </si>
  <si>
    <t>Participar en las actividades de formulación e implementación de políticas públicas sociales del Departamento</t>
  </si>
  <si>
    <t>Participar en los comités, mesas y grupos de trabajo relacionados con la políticas públicas sociales departamentales de atención a los niños, niñas, adolescentes, personas mayores y personas con discapacidad mental.</t>
  </si>
  <si>
    <t>Realizar seguimiento al Plan Indicativo y Plan de Acción, POAI, Estratégico, Asistencia Técnica y Proyectos de Inversión</t>
  </si>
  <si>
    <t>(Número informes elaborados de seguimiento al plan de acción y asistencia técnica/ 6 programados) x 100</t>
  </si>
  <si>
    <t xml:space="preserve">(Número de seguimientos a la Ejecución financiera de los proyectos reportados en SAP / Total  programado 12) *100
</t>
  </si>
  <si>
    <t>Consolidar y presentar  informe estadístico  de atención a víctimas del conflicto armado</t>
  </si>
  <si>
    <t>(Número informes elaborados / 16 programados) x 100</t>
  </si>
  <si>
    <t>Técnico Oficina Administrativo Planeación</t>
  </si>
  <si>
    <t xml:space="preserve">Consolidar y presentar la información estadística mensual  y de procedencia de atención de usuarios en centros de protección </t>
  </si>
  <si>
    <t>(Número informes elaborados / 24 programados) x 100</t>
  </si>
  <si>
    <t xml:space="preserve">Técnico de la Oficina Planeación </t>
  </si>
  <si>
    <t>Mantenimiento del Sistema Gestión de Calidad</t>
  </si>
  <si>
    <t>Jefe de Oficina, Profesional Técnico de la Oficina de Planeación</t>
  </si>
  <si>
    <t>(Número actividades de divulgación realizadas / Número actividades programadas) x 100</t>
  </si>
  <si>
    <t>Gestionar y asesorar a los procesos los cierres de las acciones derivadas de auditorias internas, externas, revisión de la dirección o planes de mejoramiento generados</t>
  </si>
  <si>
    <t>Jefe Oficina de Planeación, Profesional y Técnico Oficina</t>
  </si>
  <si>
    <t>Lograr el mantenimiento de la certificación del SGC de la Entidad</t>
  </si>
  <si>
    <t>Realizar la integración de los sistemas existentes en la Entidad con miras al nuevo Modelo  el MIPG   y SIG</t>
  </si>
  <si>
    <t>Elaboración y consolidación  del plan Anticorrupción y Atención al Ciudadano</t>
  </si>
  <si>
    <t>Actualización y socialización  de los mapas de riesgos de gestión y corrupción de la Entidad</t>
  </si>
  <si>
    <r>
      <t xml:space="preserve">Diligenciamiento de la plataforma </t>
    </r>
    <r>
      <rPr>
        <b/>
        <sz val="9"/>
        <rFont val="Arial"/>
        <family val="2"/>
      </rPr>
      <t xml:space="preserve">Cundinamarca + verde </t>
    </r>
    <r>
      <rPr>
        <sz val="9"/>
        <rFont val="Arial"/>
        <family val="2"/>
      </rPr>
      <t xml:space="preserve">administrada por la Secretaría de Ambiente de Cundinamarca, en el Sistema de Información </t>
    </r>
    <r>
      <rPr>
        <b/>
        <sz val="9"/>
        <rFont val="Arial"/>
        <family val="2"/>
      </rPr>
      <t>"Cundinamarca Neutra^.</t>
    </r>
  </si>
  <si>
    <t>Reporte de indicadores con oportunidad en la Plataforma establecida</t>
  </si>
  <si>
    <t>Establecer cronograma de implementación del MIPG-SIG y socializar con todos los procesos involucrados</t>
  </si>
  <si>
    <t>Realizar las actividades necesarias  para el mantenimiento y certificación del sistema de gestión de calidad del proceso.</t>
  </si>
  <si>
    <t>Ejecutar al 100%  las actividades para el cumplimiento de SGC respecto a  plan de mejoramiento,  auditorías de calidad, revisión por la dirección, objetivos de calidad.</t>
  </si>
  <si>
    <t xml:space="preserve">(Número de Acciones ejecutadas dentro de los términos (cerradas) / Número de Acciones programadas ) x 100 </t>
  </si>
  <si>
    <t>PROCESO PROTECCIÓN SOCIAL</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</si>
  <si>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</si>
  <si>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 xml:space="preserve">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
</t>
  </si>
  <si>
    <t>(Número de niños y  niñas protegidos en el período/ 374 programado) x 100</t>
  </si>
  <si>
    <t>Gerente, Subgerente y Profesional de Protección Social</t>
  </si>
  <si>
    <t>(Número de adolescentes protegidos en el período / 306 Programado en el período) x 100</t>
  </si>
  <si>
    <t>Proteger de manera integral a 700 Personas Mayores en los centros de protección de la Beneficencia</t>
  </si>
  <si>
    <t>(Número de personas mayores protegidas en el período / 700 programadas) *100</t>
  </si>
  <si>
    <t>Subgerente y Profesional de Protección Social</t>
  </si>
  <si>
    <t>Planeación de los servicios de atención</t>
  </si>
  <si>
    <t xml:space="preserve">Actualización  técnica de los servicios y modelos de atención de protección social de la Beneficencia. </t>
  </si>
  <si>
    <t>(Número de Modelos de Atención actualizado para la protección social de Personas Mayores/ 1 programado) *100</t>
  </si>
  <si>
    <t xml:space="preserve">Realizar Visitas de supervisión al cumplimiento del objeto de los contratos de protección social, aplicando instrumentos de seguimiento y control. </t>
  </si>
  <si>
    <t>(Número de visitas realizadas/ 60 programadas)*100</t>
  </si>
  <si>
    <t>Realizar seguimiento a la efectividad del programa nutricional de la población asistida</t>
  </si>
  <si>
    <t xml:space="preserve">(Número de Adultos Mayores con condición normal nutricional/ Número total de Adultos Mayores atendidos) x 100%    </t>
  </si>
  <si>
    <t>Subgerente, Profesionales de Protección Social, Directores y nutricionistas de centros de Protección</t>
  </si>
  <si>
    <t>Proteger de manera integral a  personas con discapacidad mental en los centros de protección de la Beneficencia.</t>
  </si>
  <si>
    <t>Proteger integralmente a 1200 personas con discapacidad mental en los centros de protección de la Beneficencia.</t>
  </si>
  <si>
    <t>(Número de personas con discapacidad mental protegidas en el período / 1200 Programado) * 100</t>
  </si>
  <si>
    <t>(Número de Modelos de Atención actualizado para la protección social de Personas con discapacidad mental / 1 programado) *100</t>
  </si>
  <si>
    <t>(Número de visitas realizadas/ 72 programadas)*100</t>
  </si>
  <si>
    <t>Realizar estudio técnico, diagnóstico y propuesta económica para identificar las necesidades de infraestructura tecnológica con miras  automatizar procesos en  otros centros de Protección de Cundinamarca</t>
  </si>
  <si>
    <t>Estudio técnico, diagnóstico y propuesta económica para identificar las necesidades de un centro aprobado/ Total programados (1)  *100</t>
  </si>
  <si>
    <t xml:space="preserve">(Número de Personas con Discapacidad Mental con condición normal nutricional/ Número Personas con Discapacidad Mental) x 100%    </t>
  </si>
  <si>
    <t xml:space="preserve">Programas: 
TEMPRANAS SONRISAS
ADOLESCENTES CAMBIOS CON SEGURIDAD
ENVEJECIMIENTO ACTIVO Y VEJEZ
LOS MÁS CAPACES
VÍCTIMAS DEL CONFLICTO ARMADO: OPORTUNIDADES PARA LA PAZ
</t>
  </si>
  <si>
    <t xml:space="preserve">Gestión Interinstitucional de recursos para la prestación de los servicios. </t>
  </si>
  <si>
    <t xml:space="preserve">Suscripción de contratos o convenios con entes competentes y responsables de la atención a personas vulnerables atendidas por la Beneficencia </t>
  </si>
  <si>
    <t>(Número de contratos nuevos con Municipios suscritos en la vigencia actual menos Número de Contratos con Municipios Vigencia anterior / Número de contratos nuevos con Municipios suscritos en la vigencia actual)*100</t>
  </si>
  <si>
    <t xml:space="preserve">Gerente,  Subgerente de Protección Social, Secretaría General (Contratación) y Profesional Protección Social </t>
  </si>
  <si>
    <t>(Número de  usuarios ingresados por  nuevos convenio y / o contrato  con los municipios de Cundinamarca vigencia actual menos número de usuarios ingresados por nuevos convenios vigencia anterior/ Número de  usuarios ingresados por  nuevos convenio y / o contrato  con los municipios de Cundinamarca vigencia actual) *100</t>
  </si>
  <si>
    <t xml:space="preserve">Gerente,  Subgerente, Secretaria General y Profesional Protección Social </t>
  </si>
  <si>
    <t>(Número de  nuevos usuarios ingresados por convenio y/o contrato con SDIS vigencia actual menos  Número de nuevos usuarios ingresados por convenio y/o contrato con SDIS vigencia anterior / Número de  nuevos usuarios ingresados por convenio y/o contrato con SDIS vigencia actual) *100</t>
  </si>
  <si>
    <t>Seguimiento a la ejecución de recursos de cooperación que hacen parte de la propuesta de los operadores de los Centros de Protección</t>
  </si>
  <si>
    <t>(Total de recursos de cooperación ejecutados /Total de recursos de cooperación pactados) * 100</t>
  </si>
  <si>
    <t>Subgerente, Profesionales Protección Social supervisores de los contratos y directores de los centros de protección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</si>
  <si>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</si>
  <si>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Revisión y verificación documental  de casos y realizar las visitas domiciliarias a que haya lugar.</t>
  </si>
  <si>
    <t>Eje Estratégico: Integración y Gobernanza, Programa: Cundinamarca a su Servicio, Subprograma: Buenas prácticas de gobierno</t>
  </si>
  <si>
    <t xml:space="preserve"> PROCESO GESTION FINANCIERA</t>
  </si>
  <si>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</si>
  <si>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Administrar la ejecución del presupuesto de inversión de la entidad </t>
  </si>
  <si>
    <t>Administrar la ejecución presupuestal de los recursos asignados para la protección de niños y niñas en los centros de la Beneficencia</t>
  </si>
  <si>
    <t>(Recursos administrados y Ejecutados en el período/Recursos Asignados en el período) x 100</t>
  </si>
  <si>
    <t>Administrar la ejecución presupuestal de los recursos asignados para la protección de adolecentes en los centros de la Beneficencia</t>
  </si>
  <si>
    <t>Administrar la ejecución presupuestal de los recursos asignados para la protección del adulto mayor en los centros de la Beneficencia y convenios de cofinanciación con municipios de Cundinamarca</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</si>
  <si>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</si>
  <si>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</si>
  <si>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</si>
  <si>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</si>
  <si>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Garantizar el recaudo y la ejecución presupuestal del valor asignado $55.739.424.000</t>
  </si>
  <si>
    <t>Gestionar el cobro de cartera de acuerdo a la información de las diferentes dependencias</t>
  </si>
  <si>
    <t>Implementación de las normas internacionales según Resolución Número 533 de dic de 2015 de Contaduría General de la Nación.</t>
  </si>
  <si>
    <t>Implementación de las normas internacionales según Resolución Número 533 de diciembre de 2015 de la Contaduría General de la Nación.</t>
  </si>
  <si>
    <t>Todos los funcionarios de la Beneficencia</t>
  </si>
  <si>
    <t>Estados Financieros Vigencia 2017 debidamente aprobados por el Consejo Directivo de la Entidad</t>
  </si>
  <si>
    <t>Revisión, Verificación  y Consolidación de toda la información contable producida durante la Vigencia Fiscal de 2017</t>
  </si>
  <si>
    <t>(Número de Estados Financieros  Aprobados/Total programados 1)*100</t>
  </si>
  <si>
    <t>Rendición oportuna de Informes financieros (contabilidad, tesorería y presupuesto) a Organismos de Control (Contaduría General, Contraloría Departamental, DIAN, Secretaria de Hacienda Distrital)</t>
  </si>
  <si>
    <t>(Número de Informes presentados/ Número de Informes reglamentados) x 100</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</si>
  <si>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</si>
  <si>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</si>
  <si>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</si>
  <si>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</si>
  <si>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Implementación del sistema integrado de información financiera.</t>
  </si>
  <si>
    <t xml:space="preserve">Implementar y articular todos los módulos del nuevo sistema de información financiera, (SIIWEB) para el trabajo en línea y la generación información actualizada en tiempo real. </t>
  </si>
  <si>
    <t>(Número de  módulos y procesos implementados / Número de  módulos contratados) x 100</t>
  </si>
  <si>
    <t>PROCESO GESTION JURIDICA</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</si>
  <si>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</si>
  <si>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Asistencia y asesoría jurídica a la entidad</t>
  </si>
  <si>
    <t>Seguimiento al 100% de los procesos judiciales activos</t>
  </si>
  <si>
    <t>(Número de procesos judiciales activos con seguimiento/ Total procesos activos beneficencias)*100</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</si>
  <si>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</si>
  <si>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</si>
  <si>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</si>
  <si>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</si>
  <si>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</si>
  <si>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</si>
  <si>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</si>
  <si>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Unificar el criterio jurídico  para defensa Judicial</t>
  </si>
  <si>
    <t>(Número de reuniones realizadas / 10 Reuniones programadas) x  100</t>
  </si>
  <si>
    <t>(Número de resoluciones revisadas y actualizadas durante la vigencia / Número de solicitudes recibidas) x 100</t>
  </si>
  <si>
    <t>Las que sean solicitadas</t>
  </si>
  <si>
    <t>PROCESO ADMINISTRACION DE BIENES INMUEBLES</t>
  </si>
  <si>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</si>
  <si>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</si>
  <si>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(Ingresos por arrendamiento causados / Ingresos proyectados)  x 100</t>
  </si>
  <si>
    <t>(Número  inmuebles arrendados por la entidad/ Número total Inmuebles para arrendar) x 100</t>
  </si>
  <si>
    <t>(Número  inmuebles arrendados por la Inmobiliaria Cundinamarquesa  / Número total Inmuebles para arrendar) x 100</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</si>
  <si>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</si>
  <si>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</si>
  <si>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(Número de inmuebles con información actualizada / Número total de inmuebles) x 100</t>
  </si>
  <si>
    <t>Control y seguimiento al convenio Interadministrativo celebrado con la Inmobiliaria Cundinamarquesa, ejecución de procesos estratégicos e información actualizada, oportuna y confiable.</t>
  </si>
  <si>
    <t>(Número informes de la inmobiliaria evaluados / Número informes recibidos)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</si>
  <si>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</si>
  <si>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</si>
  <si>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(Número avalúos realizados / los proyectados para la vigencia)  x 100</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</si>
  <si>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</si>
  <si>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</si>
  <si>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</si>
  <si>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Jefe de Oficina de Gestión Integral de Bienes Inmuebles, Oficina Asesora Jurídica</t>
  </si>
  <si>
    <t>Realizar las actividades de generación, control, solicitud y verificación de las contribuciones sobre el pago de los impuestos del Inventario de bienes Inmuebles de la Entidad</t>
  </si>
  <si>
    <t>(Número de inmuebles con pago de impuestos / Número total de inmuebles) x 100</t>
  </si>
  <si>
    <t>Jefe de Oficina de Gestión Integral de Bienes Inmuebles, Profesional Universitario</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</si>
  <si>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</si>
  <si>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</si>
  <si>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(Número de informes presentados de presupuestos de necesidades / Número de informes requeridos de necesidades) x 100</t>
  </si>
  <si>
    <t>Fiduciarias, Gerente y Jefe de Oficina  de Bienes inmuebles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</si>
  <si>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</si>
  <si>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</si>
  <si>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Apoyar la formulación de  las estrategias anticorrupción de acuerdo con lo establecido en el Decreto Nacional 1474 de 2011.</t>
  </si>
  <si>
    <t>Seguimiento y evaluación a la estrategia anticorrupción y de atención al ciudadano</t>
  </si>
  <si>
    <t>Actividades ejecutadas en los tiempos establecidos / Total actividades establecidas en el Plan anticorrupción</t>
  </si>
  <si>
    <t xml:space="preserve">Publicación de informes de seguimiento al plan anticorrupción en la pagina web,  según lo  establecido en  el decreto 1474 de 2011 </t>
  </si>
  <si>
    <t xml:space="preserve">Realizar seguimiento detectados en la entidad de acuerdo con la evolución presentada en el  cuadro situacional elaborado por  la Oficina de Planeación.    </t>
  </si>
  <si>
    <t xml:space="preserve">Hacer seguimiento a  los procesos en todas las  áreas y especialmente aquellos que su medición registre algún grado de riesgo dentro de  la escala bajo, medio y alto  para los de gestión y corrupción      </t>
  </si>
  <si>
    <t xml:space="preserve">Practicar auditorías internas, de calidad y gestión a   los procesos y procedimientos en las diferentes áreas y centros de protección social. </t>
  </si>
  <si>
    <t>Realizar  auditorías internas y de gestión a los procesos de la Entidad</t>
  </si>
  <si>
    <t xml:space="preserve">(Número Total auditorías  de calidad y Gestión  realizadas / Total  auditorías programadas) x 100 </t>
  </si>
  <si>
    <t xml:space="preserve">(Número de informes entregados a entes de control / Número de informes requeridos) x 100    </t>
  </si>
  <si>
    <t xml:space="preserve">Hacer seguimiento a los Planes de Mejoramiento  propuestos por auditorías internas,  externas  e individuales de acuerdo con los informes emitidos. </t>
  </si>
  <si>
    <t xml:space="preserve">(Número Total de hallazgos subsanados por las dependencias/ Número de hallazgos reportados en planes de mejoramiento) x 100 </t>
  </si>
  <si>
    <t>Generar espacios de socialización sobre temas relevantes del sistema de  Control Interno</t>
  </si>
  <si>
    <t>(Actividades de capacitación realizadas / actividades Programadas ) x 100</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</si>
  <si>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</si>
  <si>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</si>
  <si>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 xml:space="preserve">Capacitación sobre el Código Único Disciplinario  a los servidores públicos de la entidad y/o circulares preventivas de faltas disciplinarias a los funcionarios y Faltas disciplinarias por respuestas fuera de términos de derechos de petición
</t>
  </si>
  <si>
    <t>(Número Funcionarios informados a través de circulares preventivas de faltas disciplinarias o capacitados / Total funcionarios) * 100</t>
  </si>
  <si>
    <t>Secretario Oficina CDI</t>
  </si>
  <si>
    <t>PROCESO GESTION TALENTO HUMANO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</si>
  <si>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</si>
  <si>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Ejecutar el proceso de provisión de empleos, verificar el cumplimiento de  requisitos, elaboración de actos administrativos y afiliaciones seguridad social.</t>
  </si>
  <si>
    <t>(Número de cargos provistos clasificados por tipo de cargo/ Número de cargos a proveer) x 100</t>
  </si>
  <si>
    <t>Gerente General,  Secretario General y Profesional universitario</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</si>
  <si>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</si>
  <si>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</si>
  <si>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</si>
  <si>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</si>
  <si>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</si>
  <si>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</si>
  <si>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</si>
  <si>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</si>
  <si>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Diseño del Plan Institucional de Bienestar, Capacitación e Incentivos</t>
  </si>
  <si>
    <t>(Plan Institucional de Bienestar Capacitación e Incentivos formulado y aprobado /1)*100</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</si>
  <si>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</si>
  <si>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</si>
  <si>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</si>
  <si>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</si>
  <si>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</si>
  <si>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</si>
  <si>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Número de actividades realizadas/Número de actividades programadas *100</t>
  </si>
  <si>
    <t>Secretario General y - y Responsable del Sistema de Seguridad y Salud en Trabajo</t>
  </si>
  <si>
    <t>Hacer seguimiento al ausentismo e identificar las causas y soluciones</t>
  </si>
  <si>
    <t>(Informe de medición de ausentismo de la Entidad  divulgado y publicado / 1 programado)*100</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</si>
  <si>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</si>
  <si>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</si>
  <si>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</si>
  <si>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Secretaria Ejecutiva del despacho</t>
  </si>
  <si>
    <t>PROCESO GESTION INFORMATICA</t>
  </si>
  <si>
    <t>Garantizar la legalidad del uso del software  ORACLE DATABASE EXPRESS EDITION versión libre, necesarios para la gestión de datos de la Entidad</t>
  </si>
  <si>
    <t>(Tamaño de la BD medido en GB/ Tamaño establecido como límite) x 100</t>
  </si>
  <si>
    <t>Gerente General,  Profesional Universitario.</t>
  </si>
  <si>
    <t>(Número  de terminales de trabajo actualizadas con licencia antivirus/ Número total de terminales) x 100</t>
  </si>
  <si>
    <t>Adelantar el proceso de adquisición de hardware obsoleto</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</si>
  <si>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</si>
  <si>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</si>
  <si>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</si>
  <si>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</si>
  <si>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</si>
  <si>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Apoyar la implementación del Sistema de información  Integral SIWIM (Módulos, Tesorería, Presupuesto, Contabilidad, Cuenta Por Pagar  -Activos Fijos - Inventarios y Nómina) y del sistema de gestión documental ORFEO</t>
  </si>
  <si>
    <t>(Número de módulos implementados/Total de módulos a implementar 7) x 100%</t>
  </si>
  <si>
    <t>(Número de etapas  implementadas del Sistema del Sistema de Gestión Documental Orfeo/ /Total de etapas a implementar 4) x 100%</t>
  </si>
  <si>
    <t>Profesional Informática
Profesional de Gestión Documental
Secretario General</t>
  </si>
  <si>
    <t>Adelantar las actividades correspondientes al convenio interadministrativo con Secretaria de TIC,  con el propósito de seguir contando con las herramientas de acceso y hospedaje del Portal Corporativo de la Beneficencia de Cundinamarca,  con el fin de facilitar la gestión  de contenido y la gestión de información  bajo esquemas de seguridad en el acceso y uso de la información por parte de los ciudadanos.</t>
  </si>
  <si>
    <t>(Número de actividades desarrolladas por la Entidad/ Total actividades establecidas en el Convenio) x 100%</t>
  </si>
  <si>
    <t>(Contenido publicado en la página web / requerimiento normativo) x 100</t>
  </si>
  <si>
    <t xml:space="preserve">(Número de Acciones ejecutadas dentro de los términos (cerradas) / Número de Acciones programadas) x 100 </t>
  </si>
  <si>
    <t>PROCESO  GESTION  ALMACEN E INVENTARIOS</t>
  </si>
  <si>
    <t>Formular el Plan Anual de Adquisiciones de la entidad y realizar su seguimiento</t>
  </si>
  <si>
    <t>Formular  Plan Anual de Adquisiciones</t>
  </si>
  <si>
    <t>(Plan Anual de Adquisiciones consolidado y publicado en la web / 1) x 100</t>
  </si>
  <si>
    <t>Seguimiento anual a la ejecución del  Plan Anual de Adquisiciones</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</si>
  <si>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</si>
  <si>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</si>
  <si>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</si>
  <si>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</si>
  <si>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</si>
  <si>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</si>
  <si>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</si>
  <si>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</si>
  <si>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Ejecutar actividades previas para dar de baja los bienes devolutivos que se encuentran inservibles y obsoletos y que no requiere la entidad para su normal funcionamiento, para su posterior aprobación por parte de la Gerencia.</t>
  </si>
  <si>
    <t xml:space="preserve">(Número de procesos de bajas realizados/ Número programado de bajas para la vigencia 1) x 100 </t>
  </si>
  <si>
    <t>Almacenista, Auxiliares y Gerente General</t>
  </si>
  <si>
    <t>Aplicación de Tablas de Retención documental a la totalidad de los documentos producidos en la dependencia</t>
  </si>
  <si>
    <t xml:space="preserve"> PROCESOS RECURSOS FISICOS Y GESTION DOCUMENTAL</t>
  </si>
  <si>
    <t>Realizar los estudios previos para contratación de vigilancia y aseguramiento de los bienes de la entidad, fotocopiado, suministro  de combustible para vehículos de la entidad y mantenimiento del parque automotor e Intermediación de Seguros</t>
  </si>
  <si>
    <t>Elaborar los estudios previos a la contratación que sea necesaria para la prestación de los servicios de fotocopiado, vigilancia, aseguramiento de bienes de la entidad, de gestión documental, combustible y mantenimiento del parque automotor</t>
  </si>
  <si>
    <t>(Número de estudios previos para contratación de servicios / los que se requieran en la vigencia) x 100</t>
  </si>
  <si>
    <t>Implementar el Sistema de Gestión Documental ORFEO</t>
  </si>
  <si>
    <t xml:space="preserve">
Lograr el 100% de implementación del Sistema de Gestión Documental Orfeo</t>
  </si>
  <si>
    <t>(Número de actividades implementadas / Total de actividades programadas) x 100</t>
  </si>
  <si>
    <t xml:space="preserve">Secretario General, Profesional de Gestión Documental y Profesional Informática
</t>
  </si>
  <si>
    <t>Realizar la programación  y asignar los vehículos de la entidad al 100%  de las necesidades presentadas por los funcionarios</t>
  </si>
  <si>
    <t>Administrar  adecuadamente la Caja Menor de la Entidad</t>
  </si>
  <si>
    <t>Garantizar oportunamente los recursos de  la caja menor de acuerdo a la reglamentación para la realización de actividades de todas las dependencias de la entidad.</t>
  </si>
  <si>
    <t>(Valor ejecutado y legalizado de caja menor /Valor total asignado para caja menor en la vigencia) x 100</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</si>
  <si>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</si>
  <si>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</si>
  <si>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</si>
  <si>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</si>
  <si>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</si>
  <si>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(Número de actividades ejecutadas /Total actividades programadas) x 100%</t>
  </si>
  <si>
    <t>PROCESO ATENCION AL CIUDADANO</t>
  </si>
  <si>
    <t xml:space="preserve">Eje integración y Gobernanza, programa Cundinamarca a su Servicio, Subprograma Gestión Publica Eficiente, Moderna al Servicio al Ciudadano </t>
  </si>
  <si>
    <t xml:space="preserve">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
</t>
  </si>
  <si>
    <t>(Número de respuestas y soluciones  en los términos a las PQRS / Número de PQRS de conocimiento de la dependencia de Atención al Usuario) x 100</t>
  </si>
  <si>
    <t>Brindar una Atención y orientación adecuada al ciudadano sobre los servicios que presta la beneficencia  mediante los canales definidos por la Entidad: personal, escrita, telefónica,  y a través de la web.</t>
  </si>
  <si>
    <t xml:space="preserve">(Número de personas orientadas e informadas clasificadas de acuerdo con la naturaleza de la solicitud /Número de personas informadas y orientadas) * 100 </t>
  </si>
  <si>
    <t>Evaluar la satisfacción de los usuarios de los servicios de proteccion social, aplicando encuestas de satisfacción.</t>
  </si>
  <si>
    <t>Nivel de Satisfacción entre bueno y excelente / Total de satisfacción del cliente de los centros de protección</t>
  </si>
  <si>
    <t>Evaluar la satisfacción de los usuarios de los servicios prestados en la sede administrativa de la entidad, aplicando encuestas de satisfacción.</t>
  </si>
  <si>
    <t>Nivel Satisfacción entre bueno y excelente / Total de Encuestas de satisfacción al ciudadano aplicadas en la sede administrativa.</t>
  </si>
  <si>
    <t xml:space="preserve"> PROCESO GESTION CONTRACTUAL</t>
  </si>
  <si>
    <t>Archivo de gestión de contratación organizado y actualizado</t>
  </si>
  <si>
    <t>Aplicación de Tablas de Retención a la totalidad de los documentos producidos en la dependencia, en la vigencia.</t>
  </si>
  <si>
    <t>Revisó y aprobó Jennifer Crespo, Jefe Oficina Asesora de Planeación</t>
  </si>
  <si>
    <t>PLAN DE ACCION VIGENCIA 2018 Y SEGUIMIENTO A 30 DE JUNIO  DE LA BENEFICENCIA DE CUNDINAMARCA
PLAN DEPARTAMENTAL DE DESARROLLO: UNIDOS PODEMOS MAS</t>
  </si>
  <si>
    <r>
      <rPr>
        <b/>
        <sz val="9"/>
        <rFont val="Arial"/>
        <family val="2"/>
      </rPr>
      <t xml:space="preserve">Eje Estratégico: Tejido Social </t>
    </r>
    <r>
      <rPr>
        <sz val="9"/>
        <rFont val="Arial"/>
        <family val="2"/>
      </rPr>
      <t xml:space="preserve">
</t>
    </r>
    <r>
      <rPr>
        <b/>
        <sz val="9"/>
        <rFont val="Arial"/>
        <family val="2"/>
      </rPr>
      <t xml:space="preserve">Programa </t>
    </r>
    <r>
      <rPr>
        <sz val="9"/>
        <rFont val="Arial"/>
        <family val="2"/>
      </rPr>
      <t xml:space="preserve">: ENVEJECIMIENTO ACTIVO Y VEJEZ </t>
    </r>
    <r>
      <rPr>
        <b/>
        <sz val="9"/>
        <rFont val="Arial"/>
        <family val="2"/>
      </rPr>
      <t xml:space="preserve"> </t>
    </r>
    <r>
      <rPr>
        <sz val="9"/>
        <rFont val="Arial"/>
        <family val="2"/>
      </rPr>
      <t xml:space="preserve">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
Subprograma: </t>
    </r>
    <r>
      <rPr>
        <sz val="9"/>
        <rFont val="Arial"/>
        <family val="2"/>
      </rPr>
      <t>Atención y Asistencia</t>
    </r>
  </si>
  <si>
    <r>
      <rPr>
        <b/>
        <sz val="9"/>
        <rFont val="Arial"/>
        <family val="2"/>
      </rPr>
      <t xml:space="preserve">Eje Estratégico: Tejido Social </t>
    </r>
    <r>
      <rPr>
        <sz val="9"/>
        <rFont val="Arial"/>
        <family val="2"/>
      </rPr>
      <t xml:space="preserve">
</t>
    </r>
    <r>
      <rPr>
        <b/>
        <sz val="9"/>
        <rFont val="Arial"/>
        <family val="2"/>
      </rPr>
      <t xml:space="preserve">
Programa: </t>
    </r>
    <r>
      <rPr>
        <sz val="9"/>
        <rFont val="Arial"/>
        <family val="2"/>
      </rPr>
      <t xml:space="preserve">LOS MÁS CAPACES
</t>
    </r>
    <r>
      <rPr>
        <b/>
        <sz val="9"/>
        <rFont val="Arial"/>
        <family val="2"/>
      </rPr>
      <t xml:space="preserve">Subprograma: </t>
    </r>
    <r>
      <rPr>
        <sz val="9"/>
        <rFont val="Arial"/>
        <family val="2"/>
      </rPr>
      <t>DISPAPACIDAD, ATENCIÓN Y PROTECCIÓN</t>
    </r>
    <r>
      <rPr>
        <b/>
        <sz val="9"/>
        <rFont val="Arial"/>
        <family val="2"/>
      </rPr>
      <t xml:space="preserve">
Proyecto</t>
    </r>
    <r>
      <rPr>
        <sz val="9"/>
        <rFont val="Arial"/>
        <family val="2"/>
      </rPr>
      <t xml:space="preserve"> PROTECCION SOCIAL A PERSONAS CON DISCAPACIDAD MENTAL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Subprograma: </t>
    </r>
    <r>
      <rPr>
        <sz val="9"/>
        <rFont val="Arial"/>
        <family val="2"/>
      </rPr>
      <t xml:space="preserve">Atención y Asistencia
</t>
    </r>
    <r>
      <rPr>
        <b/>
        <sz val="9"/>
        <rFont val="Arial"/>
        <family val="2"/>
      </rPr>
      <t>Programa:</t>
    </r>
    <r>
      <rPr>
        <sz val="9"/>
        <rFont val="Arial"/>
        <family val="2"/>
      </rPr>
      <t xml:space="preserve"> VÍCTIMAS DEL CONFLICTO ARMADO: OPORTUNIDADES PARA LA PAZ
</t>
    </r>
    <r>
      <rPr>
        <b/>
        <sz val="9"/>
        <rFont val="Arial"/>
        <family val="2"/>
      </rPr>
      <t xml:space="preserve">Subprograma: </t>
    </r>
    <r>
      <rPr>
        <sz val="9"/>
        <rFont val="Arial"/>
        <family val="2"/>
      </rPr>
      <t>Atención y Asistencia</t>
    </r>
  </si>
  <si>
    <t>MISIÓN SUBGERENCIA FINANCIERA: (Artículo 12 Decreto 145 de 2011) Coordinar, supervisar y controlar las actividades relacionadas con el eficiente manejo de los recursos financieros de la entidad, que garanticen, estabilidad y rendimientos óptimos, para dar sostenibilidad y cumplimiento a los programas que adelanta la entidad</t>
  </si>
  <si>
    <t>Llevar a cabo capacitaciones para fortalecer el control interno en la Entidad.</t>
  </si>
  <si>
    <t>Formular, ejecutar y hacer seguimiento a las  actividades del Plan de Bienestar, Capacitación e Incentivos</t>
  </si>
  <si>
    <t>Implementar el plan de trabajo del Sistema de Seguridad y Salud en Trabajo en la entidad para la vigencia</t>
  </si>
  <si>
    <t>Seguimiento permanente al tamaño de la base de datos que no supere los 12GB</t>
  </si>
  <si>
    <t>Realizar el mantenimiento de los equipos de cómputo de la entidad de acuerdo a las garantías y contratación del servicio.</t>
  </si>
  <si>
    <t>Secretario General y  Responsable del Sistema de Seguridad y Salud en Trabajo</t>
  </si>
  <si>
    <t>(Número de solicitudes atendidas / Número de solicitudes recibidas) x 100</t>
  </si>
  <si>
    <t xml:space="preserve">MISIÓN (Art. 5.  Decreto 145 DE 2011): Administrar en forma eficiente los recursos humanos, económicos, físicos, financieros y técnicos de la Entidad, asegurando su crecimiento sostenido en concordancia con el ordenamiento jurídico que la rige, la misión institucional y el Plan de Desarrollo del Departamento. Sus funciones serán las señaladas en el Decreto Ordenanzal 00265 y las demás que las modifiquen o adicionen.
</t>
  </si>
  <si>
    <t>Indice de cumplimiento del planes de acción y plan estratégico de la entidad</t>
  </si>
  <si>
    <t>El porcentaje de avance para el mes de junio se determina por 14 inmuebles arrendados de 23 posibles, de los cuales 5 predios se mantienen de difícil comercialización, como son los lotes del municipio de Aipe (2), un lote en Sibaté, la bodega de San Andresito y el lote de Santa Catalina.</t>
  </si>
  <si>
    <t>Los proyectos fiduciarios Virrey Espeleta, Ciudadela los Parques y Parques del Muña entregaron en el semestre informe de rendición de cuentas que facilita su seguimiento y control. La Fiduciaria Central ha suministrado a la entidad la información de los proyectos liquidados con el fin de hacer el cruce contable y sanear los saldos financieros que tiene el área financiera. Los proyectos el Labrador y el Calzado se encuentran en liquidación sin informe. Se avanzó en la liquidación del convenio establecido entre la entidad y el municipio de Sibaté para la construcción de viviendas de CAFAM.</t>
  </si>
  <si>
    <t>Para el control documental en la Oficina se crearon carpetas debidamente rotuladas donde se lleva el registro de los derechos de petición (correspondencia) generales, con la Empresa Inmobiliaria Cundinamarquesa, con el área asesora Jurídica, carpetas de actas, información relevante de Hacienda el Salitre, entidades distritales, y carpetas de supervisión de contratos, siguiendo la codificación establecida en las tablas de retención documental elaboradas para la Oficina. Se organizaron todas las copias de escrituras del estante donde están archivadas.</t>
  </si>
  <si>
    <t>Se presentaron los Planes de mejoramiento para la Contraloría Departamental del primer trimestre del 2018 y del segundo trimestre del 2018 para los compromisos pendientes de la vigencia 2015. Se actualizó el plan de acción para la vigencia 2018. Se realizó la auditoría interna de calidad vigencia 2018. Se realizaron los ajustes requeridos en la política de daño antijurídico para la Oficina de Bienes.</t>
  </si>
  <si>
    <t>(Número de los proyectos con seguimiento de la Entidad / número total de proyectos fiduciarios) x 100</t>
  </si>
  <si>
    <t>A la fecha el tamaño de la Base de datos del Sistema SWIM no supera los 2 GB, luego se conserva la legadilidad de uso.</t>
  </si>
  <si>
    <t>A 30 de Junio de 2018  solicitaron 83 soportes y todos fueron atendidos.</t>
  </si>
  <si>
    <t>20,12%</t>
  </si>
  <si>
    <t>Se recibieron y respondieron 75 PQRS a través de los canales que  dispone  la entidad como son  buzón de sugerencias, página web y correo electrónico. A las 75 se les dio respuesta y trámite en los términos que la ley 1755 de 2015 determina.
33 felicitaciones, 11 quejas y 31  solicitudes.</t>
  </si>
  <si>
    <t>El Archivo total del SIAC se encuentra en su totalidad con TRD aplicada.</t>
  </si>
  <si>
    <t>14 de los ciudadanos atendidos bridaron sus datos al momento de la orientación,  ya que sigue siendo el impuesto de Registro y Anotación , movilidad , valorización , fondo de pensiones   y población del distrito quien más requieren información y por lo tanto no facilitan sus datos personal para llevar un control del mismo.</t>
  </si>
  <si>
    <t>En el primer semestre se han realizado 111 encuestas donde su nivel de satisfacción esta en un 100% entre bueno y excelente.</t>
  </si>
  <si>
    <t>La ejecución de ingresos presenta un avance del 20.12% a 30 de Junio de 2018, presenta un déficit de recaudo del 29.88%, debido a que no se han realizado ninguna venta de activos que se tenían programados, y el comportamiento de algunos rubros como el de arrendamientos no ha sido conforme a lo programado.</t>
  </si>
  <si>
    <t>Los saldos iniciales al 01 de Enero de 2018 ya quedaron con normas internacionales y se están aplicando todos los proceso según instructivo 002 de la CGN y políticas contables de la Entidad.</t>
  </si>
  <si>
    <t>Los Estados Financieros de la vigencia 2017 fueron aprobados por el Consejo Directivo de la Entidad el día 23 de Marzo de 2018</t>
  </si>
  <si>
    <t>Se han presentado los informes trimestrales a la Contaduría General de la Nación, los mensuales a la Contraloría Departamental, la Exógena a la DIAN y medios magnéticos a la Secretaria de Hacienda Distrital</t>
  </si>
  <si>
    <t>Se ha presentado y pagado 6 declaraciones de retención en la fuente, 3 de IVA a la DIAN  y 3 declaraciones de Reteica a la Secretaria de Hacienda Distrital.</t>
  </si>
  <si>
    <t>Todos los documentos de la Subgerencia Financiera tienen tablas de retención</t>
  </si>
  <si>
    <t>En el primer semestre del año 2018 se tramitaron y pagaron 216 facturas de impuestos prediales antes de su primer vencimiento que corresponde a la suma de $1.241.763.250. No se canceló un impuesto predial de inmueble TV 5 G 14 16 MZ 7 CS 13 CO PARQUES DEL MUÑA, ya que lo canceló el Señor Peñalosa, quien tiene un proceso jurídico (reivindicatorio) con la entidad.</t>
  </si>
  <si>
    <t>En el primer semestre se realizaron 30 visitas a los inmuebles de la entidad. Así mismo y por solicitud de la Gerencia General los profesionales dedicados a esta labor han realizado varias visitas para establecer, definir y evaluar presupuestos de obra, priorizando estas tareas.</t>
  </si>
  <si>
    <t>Del Mòdulo e Inventarios se logro la realización de traslados a nivel individual y generación de reportes  de inventario en uso en excel.</t>
  </si>
  <si>
    <t>(Número de proyectos formulados / Número Total de proyectos requeridos) * 100</t>
  </si>
  <si>
    <t>En coordinación con las demás dependencias de la entidad, formular los Planes de Acción, de Asistencia Técnica, Estratégico y Plan Operativo Anual de inversión vigencia 2019 y demás planes que sean requeridos por la Secretaría de Planeación de Cundinamarca.</t>
  </si>
  <si>
    <t>El aplicativo contratado para la sistematización de información de  inventarios está en etapa de diseño y la información estaba actualizada en el anterior aplicativo SIFIP.</t>
  </si>
  <si>
    <t>Un informe de seguimiento al Plan de Acción vigencia 2018 y dos informes de seguimiento trimestral al plan de Asistencia Técnica 2018</t>
  </si>
  <si>
    <t xml:space="preserve">Se han realizado seis reportes en el SAP de 12 programados para la vigencia </t>
  </si>
  <si>
    <t>Se han elaborado 6 de 12 informes programados, de atención a usuarios en los centros de protección de la Beneficencia, especificando enfoques de  ciclo vital, género,  procedencia (municipio, sector rural o urbano),  étnico, educativo, corresponsabilidad y relación social y familiar, vulnerabilidad social y económica, ingreso y egresos en el período,  afiliación al sistema general de seguridad social  en salud, perfil ocupacional.
Se han elaborado 6 de 12 informes de procedencia de usuarios atendidos.</t>
  </si>
  <si>
    <t>Realizar actualización de la documentación del Sistema de Gestión e Indicadores de la entidad.</t>
  </si>
  <si>
    <t>(Manual de procesos, Procedimientos e Indicadores actualizados/3)*100</t>
  </si>
  <si>
    <t xml:space="preserve">Se han actualizado los procedimientos e indicadores de gestión y de calidad con los responsables de los procesos, los cuales fueron socializados en el mes de junio. 
Se divulgó la actualización y publicación de todos los documentos y formatos de los procesos en la ruta de consulta interna de la entidad, mediante correo de la Oficina Asesora de Planeación y oficio de la Gerencia General
</t>
  </si>
  <si>
    <t>Realizar actividades de socialización del SGC para  los funcionarios de la entidad.</t>
  </si>
  <si>
    <t>(Número de mapas de riesgos actualizados y socializados por proceso / Mapas de riesgos existentes) *100</t>
  </si>
  <si>
    <t>(Número de actividades logradas del cronograma / Total programado) *100</t>
  </si>
  <si>
    <t xml:space="preserve">Se actualizó el Manual de Calidad a un Manual del Sistema Integrado de Gestión
Se apoyó para el cumplimiento de las Auditorías Internas del año 2018 en la sede administrativa y en los centros de protección.
Se inicia el fortalecimiento del SGC en los Centros de Protección para lo cual se han realizado 2 encuentros con los Gestores de Calidad en los meses de mayo y junio.
Se llevó a cabo la Revisión por la Dirección en el mes de junio para los 14 procesos de la Entidad y los 8 centros de protección
Se estableció una estrategia de comunicación para la oficina Asesora de Planeación denominada NOTIBEN el cual va en su versión 6.
Está en proceso de actualización y mejora la matriz de objetivos de calidad de acuerdo con los requisitos de la nueva versión de la norma ISO 9001.
En Julio de 2018 nos alistamos para el seguimiento al Sistema de Gestión de Calidad por parte del ente certificador. 
Se están adelantando los estudios previos y la documentación para la contratación del ente certificador
</t>
  </si>
  <si>
    <t xml:space="preserve">(1 Certificado logrado por la Entidad / 1 Certificado programado) x 100 </t>
  </si>
  <si>
    <t xml:space="preserve">(Número de Actividades  ejecutadas dentro de los términos / Número de Actividades ordenadas ) x 100 </t>
  </si>
  <si>
    <t>(1 Plan Anticorrupción formulado 2018 / 1 Plan   programado) x 100</t>
  </si>
  <si>
    <t>El Plan Anticorrupción para la vigencia fue formulado y publicado en el portal de la entidad en enero de 2018</t>
  </si>
  <si>
    <t>Actividad programada para el segundo semestre de 2018</t>
  </si>
  <si>
    <t xml:space="preserve"> El archivo del almacén esta actualizado en un 70% en cuanto a tablas de retención documental. </t>
  </si>
  <si>
    <t>Los 26 contratos suscritos durante el primer semestre del 2018, se han organizado y actualizado</t>
  </si>
  <si>
    <t>Durante el primer semestre del año 2018, se han suscrito 26 contratos, de los cuales 18 son contratos de prestación de servicios 2 ordenes de compra, 3 Mínimas Cuantías,  1 Convenio de Asociación y 2 Licitaciones.</t>
  </si>
  <si>
    <t xml:space="preserve">(Número de contratos suscritos/ Número de contratos requeridos) *100 </t>
  </si>
  <si>
    <t>Se realizó la auditoría interna al SGC</t>
  </si>
  <si>
    <t>La totalidad del archivo de gestión de la dependencia tiene aplicadas las Tablas de Retención documental</t>
  </si>
  <si>
    <t>2 remisiones por competencia</t>
  </si>
  <si>
    <t>se fijó fecha de capacitación para el mes de agosto</t>
  </si>
  <si>
    <t>(Número de consultas atendidas /Número de consultas necesarias (500))* 100</t>
  </si>
  <si>
    <t>La oficina de control interno verifica los procesos que presentan riesgo medio o bajo, en el análisis efectuado por la oficina de planeación, en este sentido se ofició a las dependencias con procesos en esta situación y se solicitó el ajuste, modificación o revisión del mismo para mejorar su eficacia.</t>
  </si>
  <si>
    <t>En el primer semestre de la vigencia 2018 se llevaron a cabo las auditorías internas de calidad a todos los procesos de entidad y en los centros de protección, con el fin de prepararnos para la auditoría de seguimiento por parte de la firma certificadora en el segundo semestre de 2018</t>
  </si>
  <si>
    <t>Se realizo seguimiento a las no conformidades (5), identificadas en la auditoría  del ente certificador durante el segundo semestre de 2017 y primer semestre de 2018, dando cumplimiento a las acciones dentro de los términos</t>
  </si>
  <si>
    <t>Se efectuaron 7 reuniones durante el semestre</t>
  </si>
  <si>
    <t>Se llevó a cabo la Auditoría Interna de calidad.</t>
  </si>
  <si>
    <t xml:space="preserve">45 Visitas de supervisión realizadas a los centros de atención a personas mayores. San Pedro Claver en Bogotá, Belmira en Fusagasugá, CBA en Villeta, San José en Facatativá y CBA en Arbelaez. </t>
  </si>
  <si>
    <t>Se inició el año 2018 con 497 procesos que cursan en los diferentes Juzgados, tribunales y Cortes, se efectuó seguimiento permanente en los despachos judiciales. El técnico realizó al comienzo del año la depuración del listado de procesos.</t>
  </si>
  <si>
    <t>Se  atendieron 5 procesos Laborales y 2 de Familia que son los procesos de Interdicción.</t>
  </si>
  <si>
    <t>(Número de casos  revisados /Total de solicitudes (300))*100</t>
  </si>
  <si>
    <t>Protección de 317 mujeres y 442 hombres mayores de 60 años en los 5 centros de protección de la Beneficencia ubicados en Fusagasugá, Arbelaez, Villeta, Facatativá y Bogotá</t>
  </si>
  <si>
    <t>Protección de 610 mujeres y 839 hombres mayores de 18 años con discapacidad mental, en los 3 centros de protección de la Beneficencia ubicados en Chipaque y Sibaté.</t>
  </si>
  <si>
    <r>
      <t xml:space="preserve">Avance físico en las metas de plan de Desarrollo "Unidos Podemos Más"
21% en la </t>
    </r>
    <r>
      <rPr>
        <b/>
        <sz val="9"/>
        <rFont val="Arial"/>
        <family val="2"/>
      </rPr>
      <t>Meta 251</t>
    </r>
    <r>
      <rPr>
        <sz val="9"/>
        <rFont val="Arial"/>
        <family val="2"/>
      </rPr>
      <t xml:space="preserve"> de Protección a niños y niñas.
34% en la </t>
    </r>
    <r>
      <rPr>
        <b/>
        <sz val="9"/>
        <rFont val="Arial"/>
        <family val="2"/>
      </rPr>
      <t xml:space="preserve">Meta 260 </t>
    </r>
    <r>
      <rPr>
        <sz val="9"/>
        <rFont val="Arial"/>
        <family val="2"/>
      </rPr>
      <t xml:space="preserve">de protección a los y las Adolescentes
117% en la </t>
    </r>
    <r>
      <rPr>
        <b/>
        <sz val="9"/>
        <rFont val="Arial"/>
        <family val="2"/>
      </rPr>
      <t>Meta 282</t>
    </r>
    <r>
      <rPr>
        <sz val="9"/>
        <rFont val="Arial"/>
        <family val="2"/>
      </rPr>
      <t xml:space="preserve"> de Protección al Adulto Mayor
151% en la </t>
    </r>
    <r>
      <rPr>
        <b/>
        <sz val="9"/>
        <rFont val="Arial"/>
        <family val="2"/>
      </rPr>
      <t>Meta 291</t>
    </r>
    <r>
      <rPr>
        <sz val="9"/>
        <rFont val="Arial"/>
        <family val="2"/>
      </rPr>
      <t xml:space="preserve"> de Protección a las personas con discapacidad mental y del 100% en la </t>
    </r>
    <r>
      <rPr>
        <b/>
        <sz val="9"/>
        <rFont val="Arial"/>
        <family val="2"/>
      </rPr>
      <t>Meta 312</t>
    </r>
    <r>
      <rPr>
        <sz val="9"/>
        <rFont val="Arial"/>
        <family val="2"/>
      </rPr>
      <t xml:space="preserve"> de Protección a las Víctimas del Conflicto Armado.
El bajo avance en las metas de atención a niñez y adolescencia obedece a que la competencia de su protección es del ICBF y con operadores privados brinda la protección en dos centros de la entidad.  La cobertura en atención de adultos mayores y personas con discapacidad mental ha aumentado en respuesta a la demanda, tanto de los municipios, como de Bogotá, con quien se tiene convenio y su ejecución ha permitido un importante ingreso económico para la entidad y el sostenimiento de los programas sociales.
</t>
    </r>
    <r>
      <rPr>
        <b/>
        <sz val="9"/>
        <rFont val="Arial"/>
        <family val="2"/>
      </rPr>
      <t>Ejecución financiera Pasiva:</t>
    </r>
    <r>
      <rPr>
        <sz val="9"/>
        <rFont val="Arial"/>
        <family val="2"/>
      </rPr>
      <t xml:space="preserve"> $28.239.835.433 de $58.888.593.518, equivalente al 48%
</t>
    </r>
    <r>
      <rPr>
        <b/>
        <sz val="9"/>
        <rFont val="Arial"/>
        <family val="2"/>
      </rPr>
      <t>Ejecución Financiera Activa:</t>
    </r>
    <r>
      <rPr>
        <sz val="9"/>
        <rFont val="Arial"/>
        <family val="2"/>
      </rPr>
      <t xml:space="preserve"> $11.846.884.755 de $58.888.593.518, equivalente al 20%.
La entidad ha cumplido en promedio con el 70% de lo programado para la vigencia 2018</t>
    </r>
  </si>
  <si>
    <t>Gerente General y equipo directivo de la entidad</t>
  </si>
  <si>
    <t>(Número de políticas públicas con Participación de la Beneficencia / Número de políticas públicas sociales  convocadas por el Departamento)*100</t>
  </si>
  <si>
    <t>La Oficina Asesora de Planeación ha asistido y representado a la entidad en las siguientes instancias formuladoras de políticas públicas en el Departamento:
* Mesa Técnica de Seguridad Alimentaria y Nutricional (Ordenanza 261 de 2015) (2).
* Mesa Técnica de Etnias e Indígenas (1).
* Subcomité de Asistencia y Atención a Víctimas del Conflicto Armado (1).
* Mesa Técnica de Familia (3), Acompañamos en abril y mayo la aplicación del Juego “La Ruta de la Familia Mundial” en los municipios de Carmen de Carupa y Viotá, con el fin de socializar con las familias sus  derechos, deberes e identificar sus aportes a la construcción de la política pública departamental de FAMILIA, la cual  se encuentra en documento preliminar.
* Mesa de Enlaces Mujer y Género (ordenanza 99 de 2011). (5).
* Discapacidad (1), 
* Vejez y envejecimiento (1).
* Mesa Departamental de Niñez y Adolescencia: Participamos en la celebración del DIA DE LA NIÑEZ en la Gobernación de Cundinamarca en la Mesa Primera Infancia el 27 de abril y acompañamos a los municipios de Guasca, Gama, Gachetá y Gachalá, en la celebración del día de la Niñez y aplicación de la Estrategia Brújula, en abril (mes de los niños).
* Apuesta transversal paz conflicto (4)</t>
  </si>
  <si>
    <t xml:space="preserve">Se han realizado 12 asesorías a los líderes de los procesos para el los cierre de las acciones derivadas de auditorías internas, externas, revisión de la dirección y planes de mejoramiento generados.  Para el segundo semestre se han programado 6 asesorías </t>
  </si>
  <si>
    <t>Jefe Oficina de Planeación y líderes de todos los procesos</t>
  </si>
  <si>
    <t>Todos los mapas de riesgos fueron revisados y actualizados por los líderes de los procesos en acompañamiento de la Oficina de Planeación</t>
  </si>
  <si>
    <r>
      <t>Diligenciado el reporte de indicadores de la vigencia 2017.  Pendiente el resultado que entrega la Secretaría de Ambiente sobre la compensación que debemos hacer por el consumo de papel y emisión de CO</t>
    </r>
    <r>
      <rPr>
        <vertAlign val="subscript"/>
        <sz val="9"/>
        <rFont val="Arial"/>
        <family val="2"/>
      </rPr>
      <t xml:space="preserve">2 </t>
    </r>
    <r>
      <rPr>
        <sz val="9"/>
        <rFont val="Arial"/>
        <family val="2"/>
      </rPr>
      <t>al ambiente</t>
    </r>
  </si>
  <si>
    <t>Técnico Oficina de Gestión integral  de Bienes Inmuebles</t>
  </si>
  <si>
    <t>9 actividades ejecutadas de las 18 programadas</t>
  </si>
  <si>
    <t>Se han realizado 14 actividades de socialización al interior de los equipos de trabajo en cada proceso y 2 actividades de capacitación y socialización con los equipos de calidad de los centros de protección.  Se realizó igualmente la actividad de Revisión por la Dirección, tanto de los centros de protección como de los procesos de la sede central de la Beneficencia. 
Para el segundo semestre se han programado 6 actividades de socialización</t>
  </si>
  <si>
    <t xml:space="preserve">Se realizó la actualización técnica de los servicios y modelo de atención, para el proceso competitivo 2018,  con el fin de seleccionar los  Asociados para la administración de los tres  Centros de Protección de la Beneficencia de Cundinamarca, ubicados en Sibaté y Chipaque.   </t>
  </si>
  <si>
    <t xml:space="preserve">Se realizó la actualización técnica de los servicios y modelo de atención, para el proceso competitivo 2018,  con el fin de seleccionar los  Asociados para la administración de los cinco  Centros Bienestar del Anciano de la Beneficencia de Cundinamarca, ubicados en Villeta, Fusagasugá, Facatativá, Arbelaez y Bogotá.   </t>
  </si>
  <si>
    <t xml:space="preserve">Gerente,  Subgerente, Profesionales de Proteccion Social y Contratación </t>
  </si>
  <si>
    <t>En el José Joaquín Vargas 247 (Cundinamarca), 170 (Vejez) y 211 (Discapacidad). Para un total de 628 y en la Colonia son 251 (Cundinamarca), 204 (Discapacidad y 145 (Vejez), para un total de 1228 comparado con 585 del año 2017.
A la fecha ha ingresado un 110% más que el año anterior completo.</t>
  </si>
  <si>
    <t xml:space="preserve">Profesional en trabajo social.  </t>
  </si>
  <si>
    <t xml:space="preserve">Profesional en trabajo social y equipo de apoyo de centros de protección cuando sea necesario.
</t>
  </si>
  <si>
    <t>A la fecha se han realizado 131 revisiones de casos en personas mayores para ingresos y traslados.  209 revisiones de casos para ingresos de personas con discapacidad mental (19 procedentes de Cundinamarca y 190 de Bogotá).
Los estudios de casos se realizan según disponibilidad de cupos.</t>
  </si>
  <si>
    <t>Esta meta fue replanteada por la Subgerencia de Protección Social en el plan de acción 2018. Sin embargo, no se ha modificado en el plan de desarrollo.   
El ICBF y un operador privado continúan atendiendo niños y niñas en dos centros de la Beneficencia ubicados en Fusagasugá y Pacho. 
A junio 30 se han protegido de 42 niñas y 35 niños.</t>
  </si>
  <si>
    <t>Esta meta fue replanteada por la Subgerencia de Protección Social en el plan de acción 2018. Sin embargo, no se ha modificado en el plan de desarrollo.   
El ICBF y un operador privado continúan atendiendo niños y niñas en dos centros de la Beneficencia ubicados en Fusagasugá y Pacho. 
A junio 30 se han protegido de 91 mujeres y 31 hombres adolescentes.</t>
  </si>
  <si>
    <t xml:space="preserve">Se realizó actualización técnica de servicios y modelos de atención, para el proceso competitivo 2018, para elegir Asociado para la administración de los tres Centros de proteccion en discapacidad mental de la Beneficencia de Cundinamarca.   </t>
  </si>
  <si>
    <t>35 visitas de supervisión a los centros de protección de personas con discapacidad mental ubicados en sibaté y Chipaque.
Adicionalmente se han realizado 33 visitas de supervisión por la nutricionista (13 al 
Centro Masculino Especial la Colonia, 13 al Centro Femenino Especial José Joaquín Vargas y 7 al Instituto San José en Chipaque)</t>
  </si>
  <si>
    <t>La ejecución financiera es baja teniendo en cuenta que el programa no continuó con recursos de la Beneficencia, sino con el ICBF, por competencia. La entidad aporta el inmueble y dotación para la protección de los niños y niñas. Los recursos de este proyecto incluidos en el presupuesto 2018 están en trámite por ordenanza para ser trasladados a los proyectos de atención al adulto mayor y personas con discapacidad mental.</t>
  </si>
  <si>
    <t>Los procesos competitivos correspondientes a 2018 están en curso y se han asignado y comprometido los recursos correspondientes para la atención de esta población.</t>
  </si>
  <si>
    <t>(Número de actividades ejecutadas/Número Actividades programadas) x 100</t>
  </si>
  <si>
    <t>Con respecto a las acciones de la Revisión por la Dirección, hoy los centros de protección cuentan con el manual de buenas prácticas de manufactura de lineamientos BPM, estandarizado y publicado.
Se llevó a cabo la Auditoría Interna de calidad.</t>
  </si>
  <si>
    <t>Falta por implementar el módulo de bienes inmuebles el cual estará bajo la responsabilidad de la Oficina Integral de Bienes inmuebles de la Entidad.</t>
  </si>
  <si>
    <t>(Número de respuestas a solicitudes de conceptos / Número de solicitudes en la vigencia) x 100</t>
  </si>
  <si>
    <t>Jefe de la Oficina Asesora Jurídica  y abogados internos</t>
  </si>
  <si>
    <t>Jefe de la Oficina Asesora Jurídica  y abogados internos y técnico</t>
  </si>
  <si>
    <t>La Secretaría General de la entidad solicitó la revisión a 5 resoluciones de 5 solicitudes.</t>
  </si>
  <si>
    <t>Se vienen aplicando las Tablas de Retención Documental al archivo de la dependencia.</t>
  </si>
  <si>
    <t>se tienen 233 inmuebles arrendados de 298 para arrendar, 65 inmuebles desocupados y se estiman 10 inmuebles de difícil comercialización para los cuales se reitera en los comités inmobiliarios a la EIC apoyo en el desarrollo de estrategias efectivas que permitan arrendarlos y que sean rentables en la institución</t>
  </si>
  <si>
    <t>En el período se evaluaron y revisaron los informes de gestión de inmuebles entregados por la Empresa Inmobiliaria correspondientes a los períodos de enero a junio de 2018</t>
  </si>
  <si>
    <t>Con corte al mes de junio se continua con la actualización y escaneo de los contratos de arrendamiento, escrituras, certificados de tradición y libertad, recibos de impuestos prediales, y la actualización de la información en el sistema de información de la Oficina. En cuanto al certificado de tradición y libertad  e impuestos prediales.</t>
  </si>
  <si>
    <t xml:space="preserve">Con corte al mes de junio de 2018 la EIC ha entregado a la Beneficencia 166 avalúos comerciales de los inmuebles de la entidad. </t>
  </si>
  <si>
    <t>Con corte al mes de mayo de 2018 la Subgerencia Financiera reporta cartera vencida por valor de $805.950.378, la cual según concepto jurídico continúa siendo de difícil recuperación. La Oficina Asesora Jurídica debe implementar las acciones civiles y administrativas necesarias para darle continuidad a los procesos establecidos para su recuperación.</t>
  </si>
  <si>
    <t xml:space="preserve">(Número de informes publicados en la página web / 2 informes ordenados en el decreto 1474 de 2011)  x 100    </t>
  </si>
  <si>
    <t>(Número de informes de seguimiento a mapas de riesgo y corrupción  publicados en la página web / 2 informes)  x 100</t>
  </si>
  <si>
    <t xml:space="preserve">En el primer semestre del año y hasta la fecha se han rendido 9 informes a los entes de control,  tanto por medio físico, como en línea por aplicativo en la web, igualmente se ha dado repuesta a requerimientos externos solicitados por otras entidades.    </t>
  </si>
  <si>
    <t>aplica a todos los documentos a la fecha</t>
  </si>
  <si>
    <t>Se han expedido 229 certificaciones de 350 solicitadas dentro de los términos de ley y 121 están pendientes por responder</t>
  </si>
  <si>
    <t>Se realizaron todos los procedimientos contractuales que se requieren en el proceso recursos físicos.  A la fecha se ha contratado seguros, corredores de seguros, vigilancia, combustible y mantenimiento de vehículos.</t>
  </si>
  <si>
    <t>Proceso que se encuentra en avance y en sensibilización a todos los usuarios para el buen funcionamiento de sistema de gestión documental con un avance del 60%</t>
  </si>
  <si>
    <t xml:space="preserve">Se realiza a diario la programación de vehículos para realizar las diferentes comisiones solicitadas por las dependencia. </t>
  </si>
  <si>
    <t xml:space="preserve">Se ejecuta a diario los recursos de la caja menor teniendo en cuenta los rubros presupuestales y la disponibilidad de apropiación </t>
  </si>
  <si>
    <t>Contrato que se vence en septiembre de 2018, se debe tener en cuenta que el archivo general de la Nación tiene las historias clínicas en custodia y que por falta de recursos dentro del presupuesto de esa entidad no se ha podido llevar a cabo la desinfección, organización y digitalización de los documentos para su conservación.</t>
  </si>
  <si>
    <t>Se realizó la transferencia del 100% de archivo de gestión al archivo central de la entidad, con la organización, depuración y clasificación y aplicación de tablas de retención documental a través del contrato con la imprenta nacional de Colombia.</t>
  </si>
  <si>
    <t xml:space="preserve">A la fecha están formulados los proyectos de atención a la niñez, adolescencia, personas mayores y personas con discapacidad mental.  Están debidamente registrados en Banco Departamental de Proyectos.  En ejecución los proyectos de adulto mayor y discapacidad mental. </t>
  </si>
  <si>
    <t>En enero de 2018 se formuló el Plan de Acción para la vigencia y se publicó en la web de la entidad.  En abril fue ajustado con todos los líderes y responsables de los procesos y se publicó la nueva versión en junio de 2018.  En enero se formuló el Plan de Asistencia Técnica también publicado en la web de la entidad.  Los Planes de Acción y de inversión se registran en el aplicativo SAP, a los cuales se les realiza seguimiento mensualmente.
En los meses de julio y agosto se formulará  el Plan Operativo Anual de inversión vigencia 2019.</t>
  </si>
  <si>
    <t>(Número de seguimientos a la Ejecución Física de la meta de los proyectos reportados en SAP / 12 programados *100</t>
  </si>
  <si>
    <t xml:space="preserve">Se han elaborado 6 de 12 informes programados, de atención a VCA, especificando enfoques de  ciclo vital, género,  procedencia (municipio, sector rural o urbano),  étnico, educativo, corresponsabilidad y relación social y familiar, vulnerabilidad social y económica, ingreso y egresos en el período,  afiliación al sistema general de seguridad social  en salud, perfil ocupacional. Se han elaborado 2 de 4 informes trimestrales FUT y diligenciada una  matriz POA (Plan Operativo de Acción) para el Subcomité de Asistencia y Atención a VCA.  En total 8 de 16 informes programados. </t>
  </si>
  <si>
    <t xml:space="preserve">Los nutricionistas en los centros de protección realizan revisión de peso, talla, índice de masa corporal, laboratorios clínicos, diagnóstico nutricional, diagnóstico médico de cada una de las personas mayores, atendidas por la Beneficencia en cada centro, para elaborar plan dietario de cada una de ellas y mejorar su condición nutricional.
De un total de 715 usuarios con seguimiento nutricional 413 se encuentran en buen estado nutricional. </t>
  </si>
  <si>
    <t>Las nutricionistas en los centros de protección realizan revisión de peso, talla, índice de masa corporal, laboratorios clínicos, diagnóstico nutricional, diagnóstico médico de cada una de las personas con discapacidad mental, atendidas por la Beneficencia en cada centro,  para elaborar plan dietario de cada una de ellas y mejorar su condición nutricional.
726 personas con discapacidad mental en condición normal nutricional de 1267 atendidos en el semestre</t>
  </si>
  <si>
    <t>No se suscribieron nuevos contratos durante el primer semestre por ley de garantías.  Sin embargo se mantienen vigentes los convenios suscritos en 2017, a los cuales se le han adicionado recursos por parte del municipio, con el fin de garantizar la protección de las personas.</t>
  </si>
  <si>
    <t>Han ingresado 233 usuarios nuevos durante la vigencia 2018, mediante adiciones a los contratos suscritos en 2017 en los programas adulto mayor y discapacidad mental. Los NNA  (108) son atendidos por el ICBF.
A la fecha ha ingresado un equivalente al 49% del año anterior completo</t>
  </si>
  <si>
    <t>La Subgerencia de Protección Social ha asistido y representado a la entidad en instancias formuladoras y ejecutoras de políticas públicas sociales en una Mesa De Familia, una Mesa de Atención a Víctimas del Conflicto Armado realizada en San juan de Ríoseco y una Mesa Técnica de Vejez y envejecimiento.</t>
  </si>
  <si>
    <t>En trabajo social se han realizado 209 orientaciones a familias sobre los programas de la Beneficencia y procedimientos de  admisión a los programas de protección a personas mayores y personas con discapacidad mental. 
Desde  el  19 de  Diciembre de  2018 la Beneficencia no presta servicios a niños, niñas y adolescentes, de lo cual se informa y orienta a los interesados sobre diferentes alternativas de atención en otras instancias.</t>
  </si>
  <si>
    <t>Corresponden a la ejecución de gastos de personal, gastos generales y transferencias y su ejecución es responsabilidad de la Gerencia y Secretaría General.</t>
  </si>
  <si>
    <t xml:space="preserve">Se recepcionaron 14 derechos de petición, de los  cuales se dio respuesta oportuna. </t>
  </si>
  <si>
    <t xml:space="preserve">Se  recepcionaron 78 Acciones de Tutela de las cuales  25 requerían de respuesta  y las 53 restantes eran de fallo a favor de la entidad o de conocimiento.
De las 25 tutelas que se respondieron 7 están relacionadas con solicitudes de los usuarios que deben cubrir las IPS REMY y CONVIDA; 3 por incumplimiento en tiempos de respuesta a las solicitudes de certificaciones de exfuncionarios de la entidad y son responsabilidad de la Secretaría General; 11 presentadas por exfuncionarios de la Fundación San Juan de Dios referentes a prestaciones sociales, pensión y otras acreencias laborales, se responden y son remitidas a dicha fundación; 1 Secretaría de Hacienda (Impuesto Registro), se responde y remite al competente; 1 Colpensiones y 2 de bonos pensionales, se responden y remiten a la Unidad de Pensiones de Cundinamarca.  </t>
  </si>
  <si>
    <t>Se recepcionaron 7 solicitudes de concepto de los cuales dio respuesta oportuna.</t>
  </si>
  <si>
    <t>Se efectuaron 14 reuniones de Comité de  audiencias de conciliación para acudir ante Juzgados y Procuraduría  a 30 de junio de 2018.  Así: 1 Conciliación Extrajudicial, 12 Conciliaciones Judiciales, 2 reuniones que se dejó constancia y 1 Conciliación de acción de repetición.</t>
  </si>
  <si>
    <t>A junio 30 de 2018 la Beneficencia ha recaudado ha recaudado por concepto de arrendamientos de sus bienes inmuebles la suma de $2.452.169.244 de $5.531.398.000, equivalente al 44%</t>
  </si>
  <si>
    <t xml:space="preserve">A la fecha se efectuaron los respectivos seguimientos a las quejas presentadas por los ciudadanos y usuarios de los centros de proteccion las cuales son reportadas el SIAC.  </t>
  </si>
  <si>
    <t>Los informes de seguimiento al plan anticorrupción se publican en la página de la entidad, cuatrimestralmente,  de acuerdo con lo ordenado en la ley, actualmente se está elaborando el informe correspondiente al período marzo a junio de 2018, que se publicará en la web de la entidad en el mes de julio.</t>
  </si>
  <si>
    <t xml:space="preserve">En el primer semestre de la actual vigencia se efectuó la charla con todos los funcionarios de la entidad en la sala de capacitación,  se envían periódicamente tips de control interno. Para el segundo semestre se tiene programada otra charla  a fin de presentar el nuevo modelo de control denominado FURAG  </t>
  </si>
  <si>
    <t>se archivan  3 procesos y 1 pasa a evaluación para pliego de cargos</t>
  </si>
  <si>
    <t>1 proceso en evaluación para fallo</t>
  </si>
  <si>
    <t>A junio 30 de 2018, de los 10 iniciales (en enero), 2 se archivaron, 1 se remitió por competencia y 2 pasaron a etapa de investigación.  Los 5 restantes están en evaluación.
En los primeros 6 meses del año allegaron 5 quejas nuevas a la Oficina.  Para un total de indagación preliminar a la fecha de 10 expedientes en etapa de indagación preliminar.</t>
  </si>
  <si>
    <t>Pasa 1 proceso para pliego de cargos</t>
  </si>
  <si>
    <t>Jefe Oficina Control Disciplinario Interno</t>
  </si>
  <si>
    <t>(Número de Expedientes en Indagación Preliminar/ total de quejas recibidas-expedientes archivados, trasladados o en otra atapa) *100</t>
  </si>
  <si>
    <t>(Número  de Investigaciones Disciplinarias/ Número  Total de quejas recibidas que ameritan investigación disciplinaria) *100</t>
  </si>
  <si>
    <t>(Número de Auto de Cargos/ Número Total de Investigaciones Disciplinarias) * 100</t>
  </si>
  <si>
    <t>(Número  de Fallos / Número Total de Investigaciones Disciplinarias para fallo)*100</t>
  </si>
  <si>
    <t>(Número de  remisiones a otros competentes/Número de Quejas que requieren remisión) *100</t>
  </si>
  <si>
    <t>1  funcionario de LNR</t>
  </si>
  <si>
    <t xml:space="preserve">10 Acuerdos de Gestión calificados </t>
  </si>
  <si>
    <t>Durante el primer semestre, se adelantó los estudios previos  y se publicó en el secop II , el proceso de mínima cuantía que  culminó con la Aceptación de Oferta Nº 24 de 2018  mediante la cual se tienen actualizadas las licencias del software antivirus. Valor por un año $6.970.102.</t>
  </si>
  <si>
    <t>Se adelantan estudios previos para la adquisición de un servidor para  destino exclusivo del Sistema de Gestión Documental Orfeo</t>
  </si>
  <si>
    <t>Durante el primer semestre, se adelantaron los estudios previos y se publicó en el secop II, el proceso de mínima cuantía que  culminó con la Aceptación de Oferta Nº 22 de 2018, mediante la cual se contrata el mantenimiento preventivo y correctivo por valor de  $14.031.740 y se da inicio a la primera sesión de mantenimiento preventivo.</t>
  </si>
  <si>
    <t>A 30 de Junio se alcanzó la automatización de la las TRD aprobadas a 2011,  asignación de usuarios, correspondencia externa y capacitación a usuario de ventanilla única y usuarios de gestión documental ORFEO.</t>
  </si>
  <si>
    <t>A junio 30 la información y documentos enviados por los responsables ha sido  publicada en la web. Quedan pendientes 50 puntos por cumplir respecto a la publicación de los temas obligatorios por Ley de transparencia.</t>
  </si>
  <si>
    <t>El plan de adquisiciones fue debidamente formulado y publicado en el secop 2 y portal web de la entidad en enero como lo indica la Ley.</t>
  </si>
  <si>
    <t>Se mantiene actualizado realizando las modificaciones a que haya lugar de acuerdo alas necesidades de contratación de la entidad.</t>
  </si>
  <si>
    <t>(Plan Anual de Adquisiciones Actualizado/1) x 100</t>
  </si>
  <si>
    <t>Se realizan dos compras al año, ya se realizó la primera compra, que equivale al 50% de lo programado</t>
  </si>
  <si>
    <t>Se realizó la primera verificación selectiva de inventarios en todos los centros de protección de dos programadas para la vigencia y se realizó la verificación general de inventarios de todos los funcionarios de la entidad.</t>
  </si>
  <si>
    <t>Los inservibles a dar de baja están depositados en el inmueble Julio Manrique en Sibaté, que se encuentra desocupado, para evitar el riesgo de sanidad que representaban estos elementos para los usuarios de los centros.  Se realizó comité de bajas donde se tomó la decisión de contratar con un tercero idóneo la enajenación de estos muebles y enseres inservibles. 
se está elaborando el estudio de mercado para consolidar los estudios previos y así dar cumplimiento al trámite de bajas.</t>
  </si>
  <si>
    <t>Se realizó la auditoría interna al SGC del proceso</t>
  </si>
  <si>
    <t>Se culminó el proceso de medición de satisfacción de nuestros usuarios y sus familias con 415 encuestas  de una población total  de 2.407, distribuidas  así: - CBA San Pedro Claver 73 -CBA Belmira 62 -CBA Arbelaez 42 - CBA Villeta 41 -CBA San Jose Facatativá 35 -CBA San Jose Chipaque 21 - CME La Colonia 77 -CFE JJ Vargas 64. Donde el nivel de satisfacción  se encuentra entre excelente y bueno en un porcentaje del 90% y 95% La tabulación, grafica y análisis ya fueron realizados en su totalidad.</t>
  </si>
  <si>
    <t>Se han realizado cada una de las actividades cumpliendo  con el SGC en cuanto al plan de mejoramiento, auditoria interna de calidad, revisión por la dirección y objetivos de calidad.
Se realizó la auditoría interna al SGC del proceso</t>
  </si>
  <si>
    <t>Fuente: Informes de seguimiento al Plan de Acción 2018 de todos los procesos</t>
  </si>
  <si>
    <t>Consolidó, revisó y ajustó Doris Lozano, Profesional Oficina Asesora de Planeación</t>
  </si>
  <si>
    <t>1 cargo de libre nombramiento y remoción provisto en el semestre</t>
  </si>
  <si>
    <t>Se realizó la evaluación anual definitiva vigencia 2017 a todos los servidores públicos de la entidad</t>
  </si>
  <si>
    <t>1  Plan Institucional de Bienestar y Capacitación aprobado para la vigencia y recursos asignados en el presupuesto de la entidad para su cumplimiento</t>
  </si>
  <si>
    <t xml:space="preserve">Mediante convenio con la Secretaría de TIC, nos brindan apoyo para la publicación de los temas referentes a la Ley de transparencia y acceso a la información  y facilita el HOSPEDAJE DE LA Página web . Se recibió  apoyo para la revisión y publicación de noticias: 
-21 de febrero de 2018. Las personas mayores con discapacidad mental y cognitiva usuarias del Centro Masculino Especial La Colonia y del Centro Femenino Especial José Joaquín Vargas, situados en el municipio de Sibaté y pertenecientes a la Beneficencia de Cundinamarca, participan activamente en las actividades de terapia ocupacional con socialización interpersonal.
- 23 de febrero de 2018. El programa de Desarrollo y Fortalecimiento Ocupacional de la Beneficencia de Cundinamarca coordinó una salida de capacitación y entrenamiento a la fábrica de bolsas ecológicas La Bodega del Cambrel, ubicada en la ciudad de Bogotá, en la que participó un grupo de personas mayores, integrantes del Centro de Bienestar del Anciano “San José” del municipio de Facatativá
- 18 de abril de 2018. Quince adultos mayores del Centro de Bienestar del Anciano  Belmira de la Beneficencia de Cundinamarca, ubicado en la ciudad de Fusagasugá, participaron recientemente en actividades agrícolas diseñadas por el área de terapia ocupacional de ese centro de protección.
</t>
  </si>
  <si>
    <t>disponibilidad</t>
  </si>
  <si>
    <t>Se han subsanado 19 de 19 hallazgos de las auditorías realizadas en 2017.  Aditoría interna 5 hallazgos y 5 de la auditoría de ICONTEC (ente certificador en calidad), siendo estos 2 del área administrativa, 1 Inst. Promoción Social, 2 Colonia Sibaté; 3 del CBA San Pedro Claver, 3 del CBA San José (Facatativá), 1 CBA en Villeta, 1 Chipaque, 1 CBA en Arbelaez.
En 2018 se han identificado 12 hallazgos: 8 area adminsitrativa,  2 Colonia Sibaté; 1 CBA en Villeta, 1 CBA Belimira en Fusagasugá.</t>
  </si>
  <si>
    <t>Proteger  a 110 niños y  niñas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</si>
  <si>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Proteger a 150 adolescentes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</si>
  <si>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A junio 30 se han comprometido y ejecutado $873.000.000 en actividades de cooperación, como dotación, mantenimiento, adecuaciones de infraestructura, contratación de talento humano, vehículos, transporte de usuarios y combustible.  El compromiso inicial fue $1745904699, que corresponde al 10% del valor de los contratos de protección social suscritos por la Beneficencia con operadores privados</t>
  </si>
  <si>
    <r>
      <t>32 encuestas aplicadas, de las cuales</t>
    </r>
    <r>
      <rPr>
        <sz val="9"/>
        <color indexed="10"/>
        <rFont val="Arial"/>
        <family val="2"/>
      </rPr>
      <t xml:space="preserve"> </t>
    </r>
    <r>
      <rPr>
        <sz val="9"/>
        <rFont val="Arial"/>
        <family val="2"/>
      </rPr>
      <t>32</t>
    </r>
    <r>
      <rPr>
        <sz val="9"/>
        <color indexed="10"/>
        <rFont val="Arial"/>
        <family val="2"/>
      </rPr>
      <t xml:space="preserve"> </t>
    </r>
    <r>
      <rPr>
        <sz val="9"/>
        <rFont val="Arial"/>
        <family val="2"/>
      </rPr>
      <t xml:space="preserve">presentan calificación satisfactoria de las actividades de bienestar recibidas por los funcionarios de la entidad en cumplimiento del Plan Institucional de Bienestar. </t>
    </r>
  </si>
  <si>
    <t xml:space="preserve">Se tienen dotados los botiquines de emergencia se ha recibido la capacitación de lso brigadistas por parte de la Gobernación, capacitaciones en salud laboral, y salud laboral relaciones laborales, trabajo en equipo </t>
  </si>
  <si>
    <t>(Número de funcionarios informados en el manual de inducción / Número de funcionarios nuevos) x 100</t>
  </si>
  <si>
    <t>Se han realizado 3 actividades de 6 programadas, las cuales son 1) Celebración Día del Niño con colaboración del equipo directivo y los funcionarios de la Oficina de Planeación, Día de la Secretaria, día de la Secretaría, entrega detalle de cumpleaños
2) Participación de los funcionarios en los equipos deportivos, torneo que organiza la Gobernación, para este efecto se entregaron uniformes a los participantes y camisetas a todos los funcionarios. 
3) Entrega de incentivos educativos a 3 servidores públicos en carrera administrativa.
las programadas son: 
1) Salidas recreativas y turismo, 2) salidas de integración con servidores públicos y sus familias, 3) actividades culturales, cine, teatro, musicales y otros 4) Torneos deportivos. 5) Gimnasios para los servidores públicos, 6) incentivos educativos.
Se han ejecutado $3.515.589 de $60.000.000 aprobado para la vigencia, equivalentes al 6% de ejecución presupuesta.</t>
  </si>
  <si>
    <t>Se han realizado 3 actividades de capacitación en temas de gestión de calidad (actualización en la ISO 9001:2015).
Se tienen 10 actividades de capacitación programadas para el año: 1)Código Único Disciplinario, 2) excel word, 3) Negociación Colectiva, 4) Norma técnica de calidad, sistemas e indicadores de gestión, 4) salud laboral, 6) tablas de retención documental, ORFEO, actualización de inventarios y archivística, 7) reforma tributaria y NIFF, 8) Atención al Ciudadano Ley 1473 de 2011, 9) CPACA, 10) Relaciones laborales y trabajo en equipo</t>
  </si>
  <si>
    <t>Se elaboró y presentó a gerencia y los jefes el informe de ausentismo, con análisis de causas identificadas y acciones ejecutadas para su disminución</t>
  </si>
  <si>
    <t>No se refleja en la ejecución activa de la vigencia 2018 el rubro recaudo de cartera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</si>
</sst>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_);_(* \(#,##0\);_(* &quot;-&quot;??_);_(@_)"/>
    <numFmt numFmtId="175" formatCode="0.0%"/>
    <numFmt numFmtId="176" formatCode="_(* #,##0.0_);_(* \(#,##0.0\);_(* &quot;-&quot;??_);_(@_)"/>
    <numFmt numFmtId="177" formatCode="_(&quot;$&quot;* #,##0_);_(&quot;$&quot;* \(#,##0\);_(&quot;$&quot;* &quot;-&quot;??_);_(@_)"/>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409]dddd\,\ mmmm\ dd\,\ yyyy"/>
  </numFmts>
  <fonts count="72">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name val="Arial"/>
      <family val="2"/>
    </font>
    <font>
      <vertAlign val="subscript"/>
      <sz val="9"/>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Calibri"/>
      <family val="2"/>
    </font>
    <font>
      <sz val="11"/>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9"/>
      <color rgb="FF000000"/>
      <name val="Arial"/>
      <family val="2"/>
    </font>
    <font>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style="thin"/>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top style="thin"/>
      <bottom style="thin"/>
    </border>
    <border>
      <left style="thin"/>
      <right>
        <color indexed="63"/>
      </right>
      <top style="thin"/>
      <bottom>
        <color indexed="63"/>
      </bottom>
    </border>
    <border>
      <left style="thin"/>
      <right style="thin"/>
      <top/>
      <bottom/>
    </border>
    <border>
      <left/>
      <right/>
      <top style="thin"/>
      <bottom style="thin"/>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48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4"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4"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4" fillId="34" borderId="10" xfId="0" applyFont="1" applyFill="1" applyBorder="1" applyAlignment="1">
      <alignment vertical="center" wrapText="1"/>
    </xf>
    <xf numFmtId="9" fontId="64" fillId="34" borderId="10" xfId="0" applyNumberFormat="1" applyFont="1" applyFill="1" applyBorder="1" applyAlignment="1">
      <alignment horizontal="center" vertical="center"/>
    </xf>
    <xf numFmtId="0" fontId="64" fillId="33"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5" fillId="0" borderId="0" xfId="0" applyFont="1" applyFill="1" applyAlignment="1">
      <alignment/>
    </xf>
    <xf numFmtId="0" fontId="4" fillId="8" borderId="10" xfId="0" applyFont="1" applyFill="1" applyBorder="1" applyAlignment="1">
      <alignment horizontal="center" vertical="center" wrapText="1"/>
    </xf>
    <xf numFmtId="1" fontId="64"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4"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4" fillId="34" borderId="10" xfId="0" applyNumberFormat="1" applyFont="1" applyFill="1" applyBorder="1" applyAlignment="1">
      <alignment horizontal="justify" vertical="center" wrapText="1"/>
    </xf>
    <xf numFmtId="9" fontId="64"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4"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4"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4"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4"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4"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4"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4"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4" fillId="34" borderId="10" xfId="0" applyNumberFormat="1" applyFont="1" applyFill="1" applyBorder="1" applyAlignment="1">
      <alignment horizontal="left" vertical="center" wrapText="1"/>
    </xf>
    <xf numFmtId="2" fontId="64" fillId="34" borderId="10" xfId="0" applyNumberFormat="1" applyFont="1" applyFill="1" applyBorder="1" applyAlignment="1">
      <alignment horizontal="center" vertical="center" wrapText="1"/>
    </xf>
    <xf numFmtId="0" fontId="64" fillId="34" borderId="10" xfId="0" applyFont="1" applyFill="1" applyBorder="1" applyAlignment="1">
      <alignment horizontal="right" vertical="center"/>
    </xf>
    <xf numFmtId="3" fontId="64" fillId="34" borderId="10" xfId="0" applyNumberFormat="1" applyFont="1" applyFill="1" applyBorder="1" applyAlignment="1">
      <alignment horizontal="right" vertical="center"/>
    </xf>
    <xf numFmtId="0" fontId="67" fillId="34" borderId="10" xfId="0" applyFont="1" applyFill="1" applyBorder="1" applyAlignment="1">
      <alignment horizontal="right" vertical="center" wrapText="1"/>
    </xf>
    <xf numFmtId="9" fontId="64" fillId="34" borderId="10" xfId="0" applyNumberFormat="1" applyFont="1" applyFill="1" applyBorder="1" applyAlignment="1">
      <alignment horizontal="right" vertical="center"/>
    </xf>
    <xf numFmtId="0" fontId="65"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4" fillId="33" borderId="0" xfId="0" applyFont="1" applyFill="1" applyBorder="1" applyAlignment="1">
      <alignment horizontal="justify" vertical="center" wrapText="1"/>
    </xf>
    <xf numFmtId="0" fontId="64" fillId="33" borderId="0" xfId="0" applyFont="1" applyFill="1" applyBorder="1" applyAlignment="1">
      <alignment horizontal="justify" vertical="center"/>
    </xf>
    <xf numFmtId="0" fontId="64" fillId="34" borderId="0" xfId="0" applyFont="1" applyFill="1" applyBorder="1" applyAlignment="1">
      <alignment horizontal="justify" vertical="center"/>
    </xf>
    <xf numFmtId="0" fontId="64" fillId="33" borderId="0" xfId="0" applyFont="1" applyFill="1" applyBorder="1" applyAlignment="1">
      <alignment horizontal="center" vertical="center"/>
    </xf>
    <xf numFmtId="9" fontId="64" fillId="33" borderId="0" xfId="0" applyNumberFormat="1" applyFont="1" applyFill="1" applyBorder="1" applyAlignment="1">
      <alignment horizontal="center" vertical="center"/>
    </xf>
    <xf numFmtId="9" fontId="64"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4"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4"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4"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4" fillId="34" borderId="10" xfId="0" applyFont="1" applyFill="1" applyBorder="1" applyAlignment="1">
      <alignment horizontal="center" vertical="center" wrapText="1"/>
    </xf>
    <xf numFmtId="0" fontId="64" fillId="34" borderId="10" xfId="0" applyFont="1" applyFill="1" applyBorder="1" applyAlignment="1">
      <alignment horizontal="justify" vertical="center"/>
    </xf>
    <xf numFmtId="1" fontId="64" fillId="34" borderId="10" xfId="0" applyNumberFormat="1" applyFont="1" applyFill="1" applyBorder="1" applyAlignment="1">
      <alignment horizontal="left" vertical="center" wrapText="1"/>
    </xf>
    <xf numFmtId="1" fontId="64"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8" fillId="34" borderId="10" xfId="0" applyNumberFormat="1" applyFont="1" applyFill="1" applyBorder="1" applyAlignment="1">
      <alignment horizontal="center" vertical="center" wrapText="1"/>
    </xf>
    <xf numFmtId="49" fontId="68" fillId="34" borderId="10" xfId="0" applyNumberFormat="1" applyFont="1" applyFill="1" applyBorder="1" applyAlignment="1">
      <alignment horizontal="center" vertical="center" wrapText="1"/>
    </xf>
    <xf numFmtId="0" fontId="64"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4"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4"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6" fillId="34" borderId="10" xfId="0" applyNumberFormat="1" applyFont="1" applyFill="1" applyBorder="1" applyAlignment="1">
      <alignment horizontal="center" vertical="center" wrapText="1"/>
    </xf>
    <xf numFmtId="9" fontId="64" fillId="34" borderId="10" xfId="56"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4"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4" fillId="36" borderId="10" xfId="0" applyFont="1" applyFill="1" applyBorder="1" applyAlignment="1">
      <alignment horizontal="justify" vertical="center"/>
    </xf>
    <xf numFmtId="0" fontId="64" fillId="36" borderId="10" xfId="0" applyFont="1" applyFill="1" applyBorder="1" applyAlignment="1">
      <alignment horizontal="center" vertical="center"/>
    </xf>
    <xf numFmtId="1" fontId="64" fillId="36" borderId="10" xfId="0" applyNumberFormat="1" applyFont="1" applyFill="1" applyBorder="1" applyAlignment="1" quotePrefix="1">
      <alignment horizontal="center" vertical="center" wrapText="1"/>
    </xf>
    <xf numFmtId="1" fontId="64"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4" fillId="35" borderId="10" xfId="0" applyFont="1" applyFill="1" applyBorder="1" applyAlignment="1">
      <alignment horizontal="justify" vertical="center"/>
    </xf>
    <xf numFmtId="0" fontId="64" fillId="35" borderId="10" xfId="0" applyFont="1" applyFill="1" applyBorder="1" applyAlignment="1">
      <alignment horizontal="center" vertical="center"/>
    </xf>
    <xf numFmtId="0" fontId="64" fillId="35" borderId="10" xfId="0" applyFont="1" applyFill="1" applyBorder="1" applyAlignment="1">
      <alignment horizontal="justify" vertical="center" wrapText="1"/>
    </xf>
    <xf numFmtId="1" fontId="64"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4" fillId="35" borderId="10" xfId="0" applyNumberFormat="1" applyFont="1" applyFill="1" applyBorder="1" applyAlignment="1">
      <alignment horizontal="justify" vertical="center"/>
    </xf>
    <xf numFmtId="9" fontId="64"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9" fillId="34" borderId="0" xfId="0" applyFont="1" applyFill="1" applyAlignment="1">
      <alignment horizontal="center"/>
    </xf>
    <xf numFmtId="1" fontId="21" fillId="34" borderId="10" xfId="0" applyNumberFormat="1" applyFont="1" applyFill="1" applyBorder="1" applyAlignment="1">
      <alignment horizontal="center" vertical="center" wrapText="1"/>
    </xf>
    <xf numFmtId="0" fontId="5" fillId="34" borderId="0" xfId="0" applyFont="1" applyFill="1" applyAlignment="1">
      <alignment horizontal="center"/>
    </xf>
    <xf numFmtId="0" fontId="5" fillId="34" borderId="0" xfId="0" applyFont="1" applyFill="1" applyAlignment="1">
      <alignment/>
    </xf>
    <xf numFmtId="1" fontId="6" fillId="34" borderId="0" xfId="0" applyNumberFormat="1" applyFont="1" applyFill="1" applyAlignment="1">
      <alignment horizontal="center"/>
    </xf>
    <xf numFmtId="0" fontId="6"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2" xfId="0" applyFont="1" applyFill="1" applyBorder="1" applyAlignment="1">
      <alignment horizontal="center" vertical="center" wrapText="1"/>
    </xf>
    <xf numFmtId="0" fontId="5" fillId="34" borderId="13" xfId="0" applyFont="1" applyFill="1" applyBorder="1" applyAlignment="1">
      <alignment horizontal="right"/>
    </xf>
    <xf numFmtId="9" fontId="6" fillId="34" borderId="10" xfId="0" applyNumberFormat="1" applyFont="1" applyFill="1" applyBorder="1" applyAlignment="1">
      <alignment horizontal="center" vertical="center"/>
    </xf>
    <xf numFmtId="0" fontId="6" fillId="34" borderId="11" xfId="0" applyFont="1" applyFill="1" applyBorder="1" applyAlignment="1">
      <alignment vertical="center" wrapText="1"/>
    </xf>
    <xf numFmtId="0" fontId="6" fillId="34"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5" fillId="34" borderId="13" xfId="0" applyFont="1" applyFill="1" applyBorder="1" applyAlignment="1">
      <alignment/>
    </xf>
    <xf numFmtId="0" fontId="6" fillId="34" borderId="14" xfId="0" applyFont="1" applyFill="1" applyBorder="1" applyAlignment="1">
      <alignment vertical="center" wrapText="1"/>
    </xf>
    <xf numFmtId="0" fontId="6" fillId="34" borderId="15" xfId="0" applyFont="1" applyFill="1" applyBorder="1" applyAlignment="1">
      <alignment vertical="center" wrapText="1"/>
    </xf>
    <xf numFmtId="0" fontId="6" fillId="34" borderId="16" xfId="0" applyFont="1" applyFill="1" applyBorder="1" applyAlignment="1">
      <alignment vertical="center" wrapText="1"/>
    </xf>
    <xf numFmtId="0" fontId="6" fillId="34" borderId="17" xfId="0" applyFont="1" applyFill="1" applyBorder="1" applyAlignment="1">
      <alignment vertical="center" wrapText="1"/>
    </xf>
    <xf numFmtId="0" fontId="6" fillId="34" borderId="18" xfId="0" applyFont="1" applyFill="1" applyBorder="1" applyAlignment="1">
      <alignment vertical="center" wrapText="1"/>
    </xf>
    <xf numFmtId="0" fontId="5" fillId="34" borderId="0" xfId="0" applyFont="1" applyFill="1" applyBorder="1" applyAlignment="1">
      <alignment horizontal="right"/>
    </xf>
    <xf numFmtId="9" fontId="6" fillId="34" borderId="19" xfId="0" applyNumberFormat="1" applyFont="1" applyFill="1" applyBorder="1" applyAlignment="1">
      <alignment horizontal="center" vertical="center" wrapText="1"/>
    </xf>
    <xf numFmtId="9" fontId="6" fillId="34" borderId="19"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wrapText="1"/>
    </xf>
    <xf numFmtId="1" fontId="6" fillId="34" borderId="19" xfId="0" applyNumberFormat="1" applyFont="1" applyFill="1" applyBorder="1" applyAlignment="1">
      <alignment horizontal="center" vertical="center" wrapText="1"/>
    </xf>
    <xf numFmtId="9" fontId="6" fillId="0" borderId="19" xfId="0" applyNumberFormat="1" applyFont="1" applyFill="1" applyBorder="1" applyAlignment="1">
      <alignment horizontal="center" vertical="center"/>
    </xf>
    <xf numFmtId="0" fontId="6" fillId="34" borderId="19" xfId="0" applyFont="1" applyFill="1" applyBorder="1" applyAlignment="1">
      <alignment horizontal="center" vertical="center" wrapText="1"/>
    </xf>
    <xf numFmtId="0" fontId="6" fillId="34" borderId="14" xfId="0" applyFont="1" applyFill="1" applyBorder="1" applyAlignment="1">
      <alignment horizontal="justify" vertical="center"/>
    </xf>
    <xf numFmtId="0" fontId="6" fillId="34" borderId="14" xfId="0" applyFont="1" applyFill="1" applyBorder="1" applyAlignment="1">
      <alignment horizontal="justify" vertical="center" wrapText="1"/>
    </xf>
    <xf numFmtId="0" fontId="6" fillId="0" borderId="14" xfId="0" applyFont="1" applyFill="1" applyBorder="1" applyAlignment="1">
      <alignment horizontal="justify" vertical="center" wrapText="1"/>
    </xf>
    <xf numFmtId="1" fontId="5" fillId="34" borderId="10" xfId="0" applyNumberFormat="1" applyFont="1" applyFill="1" applyBorder="1" applyAlignment="1">
      <alignment horizontal="center" vertical="center" wrapText="1"/>
    </xf>
    <xf numFmtId="0" fontId="43" fillId="34" borderId="10" xfId="0" applyFont="1" applyFill="1" applyBorder="1" applyAlignment="1">
      <alignment horizontal="justify" vertical="center" wrapText="1"/>
    </xf>
    <xf numFmtId="1" fontId="5" fillId="34" borderId="19" xfId="0" applyNumberFormat="1" applyFont="1" applyFill="1" applyBorder="1" applyAlignment="1">
      <alignment horizontal="center" vertical="center" wrapText="1"/>
    </xf>
    <xf numFmtId="1" fontId="6" fillId="34" borderId="19"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34" borderId="11" xfId="0" applyFont="1" applyFill="1" applyBorder="1" applyAlignment="1">
      <alignment horizontal="justify" vertical="center"/>
    </xf>
    <xf numFmtId="0" fontId="6" fillId="34" borderId="0" xfId="0" applyFont="1" applyFill="1" applyAlignment="1">
      <alignment/>
    </xf>
    <xf numFmtId="0" fontId="9" fillId="34" borderId="10" xfId="0" applyFont="1" applyFill="1" applyBorder="1" applyAlignment="1">
      <alignment horizontal="center"/>
    </xf>
    <xf numFmtId="0" fontId="6" fillId="34" borderId="12" xfId="0" applyFont="1" applyFill="1" applyBorder="1" applyAlignment="1">
      <alignment horizontal="justify" vertical="center" wrapText="1"/>
    </xf>
    <xf numFmtId="1" fontId="6" fillId="34" borderId="12" xfId="0" applyNumberFormat="1" applyFont="1" applyFill="1" applyBorder="1" applyAlignment="1">
      <alignment horizontal="center" vertical="center" wrapText="1"/>
    </xf>
    <xf numFmtId="9" fontId="6" fillId="0" borderId="10" xfId="0" applyNumberFormat="1" applyFont="1" applyFill="1" applyBorder="1" applyAlignment="1">
      <alignment horizontal="justify" vertical="center" wrapText="1"/>
    </xf>
    <xf numFmtId="0" fontId="6" fillId="34" borderId="0" xfId="0" applyFont="1" applyFill="1" applyBorder="1" applyAlignment="1">
      <alignment/>
    </xf>
    <xf numFmtId="0" fontId="6" fillId="34" borderId="0" xfId="0" applyFont="1" applyFill="1" applyBorder="1" applyAlignment="1">
      <alignment horizontal="justify" vertical="center"/>
    </xf>
    <xf numFmtId="1" fontId="6" fillId="34" borderId="0" xfId="0" applyNumberFormat="1" applyFont="1" applyFill="1" applyBorder="1" applyAlignment="1">
      <alignment horizontal="center"/>
    </xf>
    <xf numFmtId="10" fontId="6" fillId="34" borderId="10" xfId="0" applyNumberFormat="1" applyFont="1" applyFill="1" applyBorder="1" applyAlignment="1">
      <alignment horizontal="center" vertical="center" wrapText="1"/>
    </xf>
    <xf numFmtId="0" fontId="6" fillId="34" borderId="14" xfId="0" applyFont="1" applyFill="1" applyBorder="1" applyAlignment="1">
      <alignment horizontal="left" vertical="center"/>
    </xf>
    <xf numFmtId="0" fontId="6" fillId="34" borderId="13" xfId="0" applyFont="1" applyFill="1" applyBorder="1" applyAlignment="1">
      <alignment/>
    </xf>
    <xf numFmtId="9" fontId="64" fillId="34" borderId="10" xfId="0" applyNumberFormat="1" applyFont="1" applyFill="1" applyBorder="1" applyAlignment="1">
      <alignment horizontal="justify" vertical="top"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10" fontId="6" fillId="34" borderId="19" xfId="48"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56"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0" xfId="0" applyFont="1" applyFill="1" applyBorder="1" applyAlignment="1">
      <alignment horizontal="center" vertical="center" wrapText="1"/>
    </xf>
    <xf numFmtId="9" fontId="6" fillId="34" borderId="0" xfId="0" applyNumberFormat="1" applyFont="1" applyFill="1" applyBorder="1" applyAlignment="1">
      <alignment horizontal="center" vertical="center" wrapText="1"/>
    </xf>
    <xf numFmtId="0" fontId="6" fillId="34" borderId="0" xfId="0" applyFont="1" applyFill="1" applyBorder="1" applyAlignment="1">
      <alignment/>
    </xf>
    <xf numFmtId="0" fontId="6" fillId="34" borderId="0" xfId="0" applyFont="1" applyFill="1" applyBorder="1" applyAlignment="1">
      <alignment horizontal="justify" vertical="center" wrapText="1"/>
    </xf>
    <xf numFmtId="9" fontId="6" fillId="34" borderId="0" xfId="0" applyNumberFormat="1" applyFont="1" applyFill="1" applyBorder="1" applyAlignment="1">
      <alignment/>
    </xf>
    <xf numFmtId="0" fontId="9" fillId="34" borderId="0" xfId="0" applyFont="1" applyFill="1" applyBorder="1" applyAlignment="1">
      <alignment horizontal="center"/>
    </xf>
    <xf numFmtId="0" fontId="6" fillId="37" borderId="0" xfId="0" applyFont="1" applyFill="1" applyBorder="1" applyAlignment="1">
      <alignment horizontal="justify" vertical="center" wrapText="1"/>
    </xf>
    <xf numFmtId="0" fontId="6" fillId="37" borderId="0" xfId="0" applyFont="1" applyFill="1" applyBorder="1" applyAlignment="1">
      <alignment horizontal="justify" vertical="center"/>
    </xf>
    <xf numFmtId="9" fontId="6" fillId="37" borderId="0" xfId="0" applyNumberFormat="1" applyFont="1" applyFill="1" applyBorder="1" applyAlignment="1">
      <alignment horizontal="center" vertical="center"/>
    </xf>
    <xf numFmtId="0" fontId="6" fillId="37" borderId="0" xfId="0" applyFont="1" applyFill="1" applyBorder="1" applyAlignment="1">
      <alignment vertical="center"/>
    </xf>
    <xf numFmtId="9" fontId="6" fillId="37" borderId="0" xfId="0" applyNumberFormat="1" applyFont="1" applyFill="1" applyBorder="1" applyAlignment="1">
      <alignment horizontal="center" vertical="center" wrapText="1"/>
    </xf>
    <xf numFmtId="9" fontId="6" fillId="34" borderId="0" xfId="0" applyNumberFormat="1" applyFont="1" applyFill="1" applyBorder="1" applyAlignment="1">
      <alignment/>
    </xf>
    <xf numFmtId="0" fontId="6" fillId="0" borderId="0" xfId="0" applyFont="1" applyFill="1" applyBorder="1" applyAlignment="1">
      <alignment horizontal="justify" vertical="top" wrapText="1"/>
    </xf>
    <xf numFmtId="9" fontId="6" fillId="34" borderId="10" xfId="56"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 fillId="34" borderId="18" xfId="0" applyFont="1" applyFill="1" applyBorder="1" applyAlignment="1">
      <alignment horizontal="justify" vertical="center" wrapText="1"/>
    </xf>
    <xf numFmtId="1" fontId="6" fillId="34" borderId="0" xfId="0" applyNumberFormat="1" applyFont="1" applyFill="1" applyBorder="1" applyAlignment="1">
      <alignment horizontal="center" vertical="center" wrapText="1"/>
    </xf>
    <xf numFmtId="9" fontId="3" fillId="34" borderId="0" xfId="0" applyNumberFormat="1" applyFont="1" applyFill="1" applyBorder="1" applyAlignment="1">
      <alignment horizontal="center" vertical="center" wrapText="1"/>
    </xf>
    <xf numFmtId="0" fontId="3" fillId="34" borderId="0" xfId="0" applyFont="1" applyFill="1" applyBorder="1" applyAlignment="1">
      <alignment vertical="center" wrapText="1"/>
    </xf>
    <xf numFmtId="49" fontId="64" fillId="34" borderId="0" xfId="0" applyNumberFormat="1" applyFont="1" applyFill="1" applyBorder="1" applyAlignment="1">
      <alignment horizontal="center" vertical="center" wrapText="1"/>
    </xf>
    <xf numFmtId="9" fontId="64" fillId="34" borderId="0" xfId="0" applyNumberFormat="1" applyFont="1" applyFill="1" applyBorder="1" applyAlignment="1">
      <alignment horizontal="justify" vertical="center"/>
    </xf>
    <xf numFmtId="9" fontId="6" fillId="0" borderId="10" xfId="56" applyFont="1" applyFill="1" applyBorder="1" applyAlignment="1">
      <alignment horizontal="center" vertical="center" wrapText="1"/>
    </xf>
    <xf numFmtId="9" fontId="6" fillId="34" borderId="20" xfId="0" applyNumberFormat="1" applyFont="1" applyFill="1" applyBorder="1" applyAlignment="1">
      <alignment horizontal="center" vertical="center" wrapText="1"/>
    </xf>
    <xf numFmtId="0" fontId="6" fillId="34" borderId="0" xfId="0" applyNumberFormat="1" applyFont="1" applyFill="1" applyBorder="1" applyAlignment="1">
      <alignment wrapText="1"/>
    </xf>
    <xf numFmtId="0" fontId="5" fillId="34" borderId="0" xfId="0" applyFont="1" applyFill="1" applyBorder="1" applyAlignment="1">
      <alignment horizontal="center"/>
    </xf>
    <xf numFmtId="0" fontId="5" fillId="34" borderId="0" xfId="0" applyFont="1" applyFill="1" applyBorder="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9" fontId="6" fillId="34" borderId="12" xfId="56" applyFont="1" applyFill="1" applyBorder="1" applyAlignment="1">
      <alignment horizontal="center" vertical="center" wrapText="1"/>
    </xf>
    <xf numFmtId="9" fontId="6" fillId="34" borderId="10" xfId="0" applyNumberFormat="1" applyFont="1" applyFill="1" applyBorder="1" applyAlignment="1">
      <alignment horizontal="justify" vertical="top" wrapText="1"/>
    </xf>
    <xf numFmtId="0" fontId="6" fillId="34" borderId="10" xfId="0" applyFont="1" applyFill="1" applyBorder="1" applyAlignment="1">
      <alignment horizontal="justify" vertical="center" wrapText="1"/>
    </xf>
    <xf numFmtId="9" fontId="6" fillId="34" borderId="0" xfId="0" applyNumberFormat="1" applyFont="1" applyFill="1" applyBorder="1" applyAlignment="1">
      <alignment horizontal="center" vertical="center"/>
    </xf>
    <xf numFmtId="0" fontId="6" fillId="34" borderId="0" xfId="0" applyFont="1" applyFill="1" applyBorder="1" applyAlignment="1">
      <alignment horizontal="center"/>
    </xf>
    <xf numFmtId="0" fontId="6" fillId="0" borderId="0" xfId="0" applyFont="1" applyFill="1" applyBorder="1" applyAlignment="1">
      <alignment horizontal="left" vertical="center" wrapText="1"/>
    </xf>
    <xf numFmtId="9" fontId="64" fillId="37" borderId="0" xfId="0" applyNumberFormat="1" applyFont="1" applyFill="1" applyBorder="1" applyAlignment="1">
      <alignment horizontal="center"/>
    </xf>
    <xf numFmtId="0" fontId="64" fillId="37" borderId="0" xfId="0" applyFont="1" applyFill="1" applyBorder="1" applyAlignment="1">
      <alignment/>
    </xf>
    <xf numFmtId="9" fontId="64" fillId="37" borderId="0" xfId="0" applyNumberFormat="1" applyFont="1" applyFill="1" applyBorder="1" applyAlignment="1">
      <alignment horizontal="center" wrapText="1"/>
    </xf>
    <xf numFmtId="0" fontId="64" fillId="0" borderId="0" xfId="0" applyFont="1" applyBorder="1" applyAlignment="1">
      <alignment horizontal="justify" wrapText="1"/>
    </xf>
    <xf numFmtId="0" fontId="64" fillId="37" borderId="0" xfId="0" applyFont="1" applyFill="1" applyBorder="1" applyAlignment="1">
      <alignment wrapText="1"/>
    </xf>
    <xf numFmtId="0" fontId="64" fillId="37" borderId="0" xfId="0" applyFont="1" applyFill="1" applyBorder="1" applyAlignment="1">
      <alignment horizontal="justify" wrapText="1"/>
    </xf>
    <xf numFmtId="0" fontId="69" fillId="37" borderId="0" xfId="0" applyFont="1" applyFill="1" applyBorder="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175" fontId="6" fillId="34" borderId="10" xfId="0" applyNumberFormat="1" applyFont="1" applyFill="1" applyBorder="1" applyAlignment="1">
      <alignment horizontal="center" vertical="center" wrapText="1"/>
    </xf>
    <xf numFmtId="0" fontId="44"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4" fillId="34" borderId="11" xfId="0" applyFont="1" applyFill="1" applyBorder="1" applyAlignment="1">
      <alignment horizontal="justify" vertical="center" wrapText="1"/>
    </xf>
    <xf numFmtId="0" fontId="70" fillId="34" borderId="21" xfId="0" applyFont="1" applyFill="1" applyBorder="1" applyAlignment="1">
      <alignment horizontal="justify" vertical="center" wrapText="1"/>
    </xf>
    <xf numFmtId="0" fontId="70"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9" xfId="0" applyFont="1" applyFill="1" applyBorder="1" applyAlignment="1">
      <alignment horizontal="justify" vertical="center" wrapText="1"/>
    </xf>
    <xf numFmtId="0" fontId="3" fillId="33" borderId="22" xfId="0" applyFont="1" applyFill="1" applyBorder="1" applyAlignment="1">
      <alignment horizontal="justify" vertical="center" wrapText="1"/>
    </xf>
    <xf numFmtId="0" fontId="4" fillId="8" borderId="19"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64"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64" fillId="34" borderId="21"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70" fillId="34" borderId="21" xfId="0" applyFont="1" applyFill="1" applyBorder="1" applyAlignment="1">
      <alignment horizontal="justify" vertical="center"/>
    </xf>
    <xf numFmtId="0" fontId="64" fillId="34" borderId="11"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9"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16" fillId="33" borderId="10" xfId="0" applyFont="1" applyFill="1" applyBorder="1" applyAlignment="1">
      <alignment horizontal="center" vertical="center"/>
    </xf>
    <xf numFmtId="0" fontId="70"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0"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4"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21"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70"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6" fillId="37" borderId="0" xfId="0" applyFont="1" applyFill="1" applyBorder="1" applyAlignment="1">
      <alignment vertical="center"/>
    </xf>
    <xf numFmtId="0" fontId="6" fillId="37" borderId="0" xfId="0" applyFont="1" applyFill="1" applyBorder="1" applyAlignment="1">
      <alignment horizontal="justify" vertical="center"/>
    </xf>
    <xf numFmtId="9" fontId="6" fillId="37" borderId="0" xfId="0" applyNumberFormat="1" applyFont="1" applyFill="1" applyBorder="1" applyAlignment="1">
      <alignment horizontal="center" vertical="center"/>
    </xf>
    <xf numFmtId="9" fontId="69" fillId="37" borderId="0" xfId="0" applyNumberFormat="1" applyFont="1" applyFill="1" applyBorder="1" applyAlignment="1">
      <alignment horizontal="center" vertical="center"/>
    </xf>
    <xf numFmtId="9" fontId="64" fillId="37" borderId="0" xfId="0" applyNumberFormat="1" applyFont="1" applyFill="1" applyBorder="1" applyAlignment="1">
      <alignment horizontal="center" wrapText="1"/>
    </xf>
    <xf numFmtId="0" fontId="64" fillId="37" borderId="0" xfId="0" applyFont="1" applyFill="1" applyBorder="1" applyAlignment="1">
      <alignment horizontal="justify" wrapText="1"/>
    </xf>
    <xf numFmtId="0" fontId="64" fillId="37" borderId="0" xfId="0" applyFont="1" applyFill="1" applyBorder="1" applyAlignment="1">
      <alignment wrapText="1"/>
    </xf>
    <xf numFmtId="9" fontId="69" fillId="37" borderId="0" xfId="0" applyNumberFormat="1" applyFont="1" applyFill="1" applyBorder="1" applyAlignment="1">
      <alignment horizontal="center"/>
    </xf>
    <xf numFmtId="0" fontId="8" fillId="34" borderId="10" xfId="0" applyFont="1" applyFill="1" applyBorder="1" applyAlignment="1">
      <alignment horizontal="center" vertical="center"/>
    </xf>
    <xf numFmtId="0" fontId="12" fillId="34" borderId="19" xfId="0" applyFont="1" applyFill="1" applyBorder="1" applyAlignment="1">
      <alignment horizontal="left" vertical="center" wrapText="1"/>
    </xf>
    <xf numFmtId="0" fontId="12" fillId="34" borderId="22"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9"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21" fillId="34" borderId="10" xfId="0" applyFont="1" applyFill="1" applyBorder="1" applyAlignment="1">
      <alignment horizontal="justify" vertical="center" wrapText="1"/>
    </xf>
    <xf numFmtId="0" fontId="21" fillId="34" borderId="1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43" fillId="34" borderId="21" xfId="0" applyFont="1" applyFill="1" applyBorder="1" applyAlignment="1">
      <alignment horizontal="justify" vertical="center" wrapText="1"/>
    </xf>
    <xf numFmtId="0" fontId="43" fillId="34" borderId="12" xfId="0" applyFont="1" applyFill="1" applyBorder="1" applyAlignment="1">
      <alignment horizontal="justify" vertical="center" wrapText="1"/>
    </xf>
    <xf numFmtId="0" fontId="6" fillId="34" borderId="11"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44" fillId="0" borderId="12" xfId="0" applyFont="1" applyBorder="1" applyAlignment="1">
      <alignment horizontal="justify" vertical="center" wrapText="1"/>
    </xf>
    <xf numFmtId="0" fontId="6" fillId="0" borderId="11"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44" fillId="34" borderId="21" xfId="0" applyFont="1" applyFill="1" applyBorder="1" applyAlignment="1">
      <alignment horizontal="justify" vertical="center" wrapText="1"/>
    </xf>
    <xf numFmtId="0" fontId="44" fillId="34" borderId="12"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44" fillId="0" borderId="12" xfId="0" applyFont="1" applyBorder="1" applyAlignment="1">
      <alignment wrapText="1"/>
    </xf>
    <xf numFmtId="0" fontId="12" fillId="35" borderId="10" xfId="0" applyFont="1" applyFill="1" applyBorder="1" applyAlignment="1">
      <alignment horizontal="center" vertical="center"/>
    </xf>
    <xf numFmtId="0" fontId="6" fillId="34" borderId="15" xfId="0" applyFont="1" applyFill="1" applyBorder="1" applyAlignment="1">
      <alignment horizontal="justify" vertical="center" wrapText="1"/>
    </xf>
    <xf numFmtId="0" fontId="6" fillId="34" borderId="23" xfId="0" applyFont="1" applyFill="1" applyBorder="1" applyAlignment="1">
      <alignment horizontal="justify" vertical="center" wrapText="1"/>
    </xf>
    <xf numFmtId="0" fontId="44" fillId="0" borderId="18" xfId="0" applyFont="1" applyBorder="1" applyAlignment="1">
      <alignment horizontal="justify" vertical="center" wrapText="1"/>
    </xf>
    <xf numFmtId="0" fontId="6" fillId="34" borderId="10" xfId="0" applyFont="1" applyFill="1" applyBorder="1" applyAlignment="1">
      <alignment vertical="center" wrapText="1"/>
    </xf>
    <xf numFmtId="0" fontId="44" fillId="0" borderId="10" xfId="0" applyFont="1" applyBorder="1" applyAlignment="1">
      <alignment vertical="center" wrapText="1"/>
    </xf>
    <xf numFmtId="0" fontId="44" fillId="0" borderId="10" xfId="0" applyFont="1" applyBorder="1" applyAlignment="1">
      <alignment horizontal="justify" vertical="center" wrapText="1"/>
    </xf>
    <xf numFmtId="0" fontId="12" fillId="35" borderId="20"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15" xfId="0" applyFont="1" applyFill="1" applyBorder="1" applyAlignment="1">
      <alignment horizontal="center" vertical="center"/>
    </xf>
    <xf numFmtId="0" fontId="6" fillId="34" borderId="16"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44" fillId="34" borderId="10" xfId="0" applyFont="1" applyFill="1" applyBorder="1" applyAlignment="1">
      <alignment horizontal="justify" vertical="center" wrapText="1"/>
    </xf>
    <xf numFmtId="0" fontId="12" fillId="35" borderId="19"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22" fillId="34" borderId="21" xfId="0" applyFont="1" applyFill="1" applyBorder="1" applyAlignment="1">
      <alignment horizontal="justify" vertical="center" wrapText="1"/>
    </xf>
    <xf numFmtId="0" fontId="6" fillId="0" borderId="21" xfId="0" applyFont="1" applyBorder="1" applyAlignment="1">
      <alignment horizontal="justify" vertical="center" wrapText="1"/>
    </xf>
    <xf numFmtId="0" fontId="6" fillId="0" borderId="12" xfId="0" applyFont="1" applyBorder="1" applyAlignment="1">
      <alignment horizontal="justify" vertical="center" wrapText="1"/>
    </xf>
    <xf numFmtId="0" fontId="6" fillId="34" borderId="0" xfId="0" applyFont="1" applyFill="1" applyBorder="1" applyAlignment="1">
      <alignment horizontal="left"/>
    </xf>
    <xf numFmtId="0" fontId="21" fillId="34" borderId="14" xfId="0" applyFont="1" applyFill="1" applyBorder="1" applyAlignment="1">
      <alignment horizontal="center" vertical="center" wrapText="1"/>
    </xf>
    <xf numFmtId="0" fontId="6" fillId="34" borderId="19" xfId="0" applyFont="1" applyFill="1" applyBorder="1" applyAlignment="1">
      <alignment horizontal="justify" vertical="center" wrapText="1"/>
    </xf>
    <xf numFmtId="0" fontId="12" fillId="35" borderId="19" xfId="0" applyFont="1" applyFill="1" applyBorder="1" applyAlignment="1">
      <alignment horizontal="center" vertical="center"/>
    </xf>
    <xf numFmtId="0" fontId="12" fillId="35" borderId="22" xfId="0" applyFont="1" applyFill="1" applyBorder="1" applyAlignment="1">
      <alignment horizontal="center" vertical="center"/>
    </xf>
    <xf numFmtId="0" fontId="12" fillId="35" borderId="14" xfId="0" applyFont="1" applyFill="1" applyBorder="1" applyAlignment="1">
      <alignment horizontal="center" vertical="center"/>
    </xf>
    <xf numFmtId="10" fontId="6" fillId="34" borderId="10"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9525</xdr:rowOff>
    </xdr:from>
    <xdr:to>
      <xdr:col>1</xdr:col>
      <xdr:colOff>1143000</xdr:colOff>
      <xdr:row>3</xdr:row>
      <xdr:rowOff>0</xdr:rowOff>
    </xdr:to>
    <xdr:pic>
      <xdr:nvPicPr>
        <xdr:cNvPr id="1" name="Imagen 1"/>
        <xdr:cNvPicPr preferRelativeResize="1">
          <a:picLocks noChangeAspect="1"/>
        </xdr:cNvPicPr>
      </xdr:nvPicPr>
      <xdr:blipFill>
        <a:blip r:embed="rId1"/>
        <a:srcRect l="20875" t="13375" r="18865" b="22401"/>
        <a:stretch>
          <a:fillRect/>
        </a:stretch>
      </xdr:blipFill>
      <xdr:spPr>
        <a:xfrm>
          <a:off x="1228725" y="9525"/>
          <a:ext cx="16859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49" t="s">
        <v>574</v>
      </c>
      <c r="B1" s="349"/>
      <c r="C1" s="349"/>
      <c r="D1" s="349"/>
      <c r="E1" s="349"/>
      <c r="F1" s="349"/>
      <c r="G1" s="349"/>
      <c r="H1" s="349"/>
      <c r="I1" s="349"/>
      <c r="J1" s="349"/>
      <c r="K1" s="349"/>
    </row>
    <row r="2" spans="1:11" ht="21" customHeight="1">
      <c r="A2" s="349" t="s">
        <v>0</v>
      </c>
      <c r="B2" s="349"/>
      <c r="C2" s="349"/>
      <c r="D2" s="349"/>
      <c r="E2" s="349"/>
      <c r="F2" s="349"/>
      <c r="G2" s="349"/>
      <c r="H2" s="349"/>
      <c r="I2" s="349"/>
      <c r="J2" s="349"/>
      <c r="K2" s="349"/>
    </row>
    <row r="3" spans="1:11" ht="31.5" customHeight="1">
      <c r="A3" s="350" t="s">
        <v>208</v>
      </c>
      <c r="B3" s="351"/>
      <c r="C3" s="351"/>
      <c r="D3" s="351"/>
      <c r="E3" s="351"/>
      <c r="F3" s="351"/>
      <c r="G3" s="351"/>
      <c r="H3" s="351"/>
      <c r="I3" s="351"/>
      <c r="J3" s="351"/>
      <c r="K3" s="351"/>
    </row>
    <row r="4" spans="1:11" s="2" customFormat="1" ht="40.5" customHeight="1">
      <c r="A4" s="47" t="s">
        <v>477</v>
      </c>
      <c r="B4" s="335" t="s">
        <v>479</v>
      </c>
      <c r="C4" s="335" t="s">
        <v>514</v>
      </c>
      <c r="D4" s="335" t="s">
        <v>3</v>
      </c>
      <c r="E4" s="352" t="s">
        <v>528</v>
      </c>
      <c r="F4" s="354"/>
      <c r="G4" s="352" t="s">
        <v>515</v>
      </c>
      <c r="H4" s="353"/>
      <c r="I4" s="353"/>
      <c r="J4" s="354"/>
      <c r="K4" s="335" t="s">
        <v>485</v>
      </c>
    </row>
    <row r="5" spans="1:11" s="2" customFormat="1" ht="36">
      <c r="A5" s="47" t="s">
        <v>478</v>
      </c>
      <c r="B5" s="335"/>
      <c r="C5" s="335"/>
      <c r="D5" s="335"/>
      <c r="E5" s="31" t="s">
        <v>392</v>
      </c>
      <c r="F5" s="31" t="s">
        <v>391</v>
      </c>
      <c r="G5" s="3" t="s">
        <v>516</v>
      </c>
      <c r="H5" s="3" t="s">
        <v>517</v>
      </c>
      <c r="I5" s="3" t="s">
        <v>396</v>
      </c>
      <c r="J5" s="3" t="s">
        <v>391</v>
      </c>
      <c r="K5" s="335"/>
    </row>
    <row r="6" spans="1:11" s="5" customFormat="1" ht="60" customHeight="1">
      <c r="A6" s="357" t="s">
        <v>6</v>
      </c>
      <c r="B6" s="6" t="s">
        <v>7</v>
      </c>
      <c r="C6" s="4" t="s">
        <v>8</v>
      </c>
      <c r="D6" s="4" t="s">
        <v>393</v>
      </c>
      <c r="E6" s="32" t="s">
        <v>492</v>
      </c>
      <c r="F6" s="337" t="s">
        <v>671</v>
      </c>
      <c r="G6" s="32">
        <v>273</v>
      </c>
      <c r="H6" s="32">
        <v>600</v>
      </c>
      <c r="I6" s="60"/>
      <c r="J6" s="60"/>
      <c r="K6" s="49" t="s">
        <v>9</v>
      </c>
    </row>
    <row r="7" spans="1:11" s="5" customFormat="1" ht="48">
      <c r="A7" s="358"/>
      <c r="B7" s="6" t="s">
        <v>10</v>
      </c>
      <c r="C7" s="4" t="s">
        <v>11</v>
      </c>
      <c r="D7" s="4" t="s">
        <v>350</v>
      </c>
      <c r="E7" s="58" t="s">
        <v>493</v>
      </c>
      <c r="F7" s="338"/>
      <c r="G7" s="32">
        <v>275</v>
      </c>
      <c r="H7" s="32">
        <v>500</v>
      </c>
      <c r="I7" s="60"/>
      <c r="J7" s="60"/>
      <c r="K7" s="49" t="s">
        <v>9</v>
      </c>
    </row>
    <row r="8" spans="1:11" s="33" customFormat="1" ht="60.75" customHeight="1">
      <c r="A8" s="359"/>
      <c r="B8" s="346" t="s">
        <v>13</v>
      </c>
      <c r="C8" s="6" t="s">
        <v>518</v>
      </c>
      <c r="D8" s="6" t="s">
        <v>14</v>
      </c>
      <c r="E8" s="6" t="s">
        <v>397</v>
      </c>
      <c r="F8" s="4" t="s">
        <v>672</v>
      </c>
      <c r="G8" s="32">
        <v>0</v>
      </c>
      <c r="H8" s="32">
        <v>1</v>
      </c>
      <c r="I8" s="61"/>
      <c r="J8" s="61"/>
      <c r="K8" s="49" t="s">
        <v>12</v>
      </c>
    </row>
    <row r="9" spans="1:11" s="33" customFormat="1" ht="68.25" customHeight="1">
      <c r="A9" s="359"/>
      <c r="B9" s="347"/>
      <c r="C9" s="4" t="s">
        <v>355</v>
      </c>
      <c r="D9" s="4" t="s">
        <v>351</v>
      </c>
      <c r="E9" s="4" t="s">
        <v>629</v>
      </c>
      <c r="F9" s="4" t="s">
        <v>630</v>
      </c>
      <c r="G9" s="23">
        <v>0</v>
      </c>
      <c r="H9" s="34" t="s">
        <v>640</v>
      </c>
      <c r="I9" s="32"/>
      <c r="J9" s="32"/>
      <c r="K9" s="50" t="s">
        <v>12</v>
      </c>
    </row>
    <row r="10" spans="1:11" s="33" customFormat="1" ht="51" customHeight="1">
      <c r="A10" s="359"/>
      <c r="B10" s="347"/>
      <c r="C10" s="4" t="s">
        <v>642</v>
      </c>
      <c r="D10" s="4" t="s">
        <v>673</v>
      </c>
      <c r="E10" s="4" t="s">
        <v>398</v>
      </c>
      <c r="F10" s="4"/>
      <c r="G10" s="23">
        <v>0</v>
      </c>
      <c r="H10" s="34" t="s">
        <v>448</v>
      </c>
      <c r="I10" s="32"/>
      <c r="J10" s="32"/>
      <c r="K10" s="50" t="s">
        <v>12</v>
      </c>
    </row>
    <row r="11" spans="1:11" s="33" customFormat="1" ht="51" customHeight="1">
      <c r="A11" s="359"/>
      <c r="B11" s="347"/>
      <c r="C11" s="4" t="s">
        <v>674</v>
      </c>
      <c r="D11" s="4" t="s">
        <v>641</v>
      </c>
      <c r="E11" s="4" t="s">
        <v>398</v>
      </c>
      <c r="F11" s="4"/>
      <c r="G11" s="23">
        <v>0</v>
      </c>
      <c r="H11" s="34" t="s">
        <v>448</v>
      </c>
      <c r="I11" s="32"/>
      <c r="J11" s="32"/>
      <c r="K11" s="50" t="s">
        <v>12</v>
      </c>
    </row>
    <row r="12" spans="1:11" s="33" customFormat="1" ht="56.25" customHeight="1">
      <c r="A12" s="359"/>
      <c r="B12" s="348"/>
      <c r="C12" s="35" t="s">
        <v>376</v>
      </c>
      <c r="D12" s="50" t="s">
        <v>377</v>
      </c>
      <c r="E12" s="4" t="s">
        <v>629</v>
      </c>
      <c r="F12" s="4"/>
      <c r="G12" s="23">
        <v>0</v>
      </c>
      <c r="H12" s="34" t="s">
        <v>378</v>
      </c>
      <c r="I12" s="34"/>
      <c r="J12" s="34"/>
      <c r="K12" s="50" t="s">
        <v>12</v>
      </c>
    </row>
    <row r="13" spans="1:11" s="8" customFormat="1" ht="87.75" customHeight="1">
      <c r="A13" s="359"/>
      <c r="B13" s="346" t="s">
        <v>15</v>
      </c>
      <c r="C13" s="6" t="s">
        <v>379</v>
      </c>
      <c r="D13" s="6" t="s">
        <v>380</v>
      </c>
      <c r="E13" s="6" t="s">
        <v>631</v>
      </c>
      <c r="F13" s="4" t="s">
        <v>632</v>
      </c>
      <c r="G13" s="36">
        <v>0</v>
      </c>
      <c r="H13" s="37">
        <v>5</v>
      </c>
      <c r="I13" s="37"/>
      <c r="J13" s="37"/>
      <c r="K13" s="49" t="s">
        <v>17</v>
      </c>
    </row>
    <row r="14" spans="1:11" s="8" customFormat="1" ht="74.25" customHeight="1">
      <c r="A14" s="359"/>
      <c r="B14" s="355"/>
      <c r="C14" s="4" t="s">
        <v>718</v>
      </c>
      <c r="D14" s="4" t="s">
        <v>643</v>
      </c>
      <c r="E14" s="4" t="s">
        <v>398</v>
      </c>
      <c r="F14" s="4"/>
      <c r="G14" s="36">
        <v>0</v>
      </c>
      <c r="H14" s="37">
        <v>4</v>
      </c>
      <c r="I14" s="37"/>
      <c r="J14" s="37"/>
      <c r="K14" s="49" t="s">
        <v>17</v>
      </c>
    </row>
    <row r="15" spans="1:11" s="8" customFormat="1" ht="45.75" customHeight="1">
      <c r="A15" s="359"/>
      <c r="B15" s="360" t="s">
        <v>18</v>
      </c>
      <c r="C15" s="6" t="s">
        <v>19</v>
      </c>
      <c r="D15" s="6" t="s">
        <v>85</v>
      </c>
      <c r="E15" s="6" t="s">
        <v>650</v>
      </c>
      <c r="F15" s="4"/>
      <c r="G15" s="36">
        <v>0</v>
      </c>
      <c r="H15" s="38">
        <v>4</v>
      </c>
      <c r="I15" s="18"/>
      <c r="J15" s="133"/>
      <c r="K15" s="49" t="s">
        <v>21</v>
      </c>
    </row>
    <row r="16" spans="1:11" s="8" customFormat="1" ht="61.5" customHeight="1">
      <c r="A16" s="359"/>
      <c r="B16" s="360"/>
      <c r="C16" s="6" t="s">
        <v>22</v>
      </c>
      <c r="D16" s="6" t="s">
        <v>23</v>
      </c>
      <c r="E16" s="6" t="s">
        <v>650</v>
      </c>
      <c r="F16" s="4"/>
      <c r="G16" s="36">
        <v>0</v>
      </c>
      <c r="H16" s="38">
        <v>4</v>
      </c>
      <c r="I16" s="38"/>
      <c r="J16" s="38"/>
      <c r="K16" s="49" t="s">
        <v>17</v>
      </c>
    </row>
    <row r="17" spans="1:11" s="8" customFormat="1" ht="52.5" customHeight="1">
      <c r="A17" s="359"/>
      <c r="B17" s="346" t="s">
        <v>352</v>
      </c>
      <c r="C17" s="49" t="s">
        <v>25</v>
      </c>
      <c r="D17" s="6" t="s">
        <v>26</v>
      </c>
      <c r="E17" s="6" t="s">
        <v>397</v>
      </c>
      <c r="F17" s="18"/>
      <c r="G17" s="36">
        <v>0</v>
      </c>
      <c r="H17" s="37">
        <v>1</v>
      </c>
      <c r="I17" s="37"/>
      <c r="J17" s="37"/>
      <c r="K17" s="49" t="s">
        <v>27</v>
      </c>
    </row>
    <row r="18" spans="1:11" s="8" customFormat="1" ht="52.5" customHeight="1">
      <c r="A18" s="359"/>
      <c r="B18" s="359"/>
      <c r="C18" s="4" t="s">
        <v>644</v>
      </c>
      <c r="D18" s="4" t="s">
        <v>645</v>
      </c>
      <c r="E18" s="6" t="s">
        <v>658</v>
      </c>
      <c r="F18" s="18"/>
      <c r="G18" s="36">
        <v>0</v>
      </c>
      <c r="H18" s="37">
        <v>40</v>
      </c>
      <c r="I18" s="37"/>
      <c r="J18" s="37"/>
      <c r="K18" s="49" t="s">
        <v>27</v>
      </c>
    </row>
    <row r="19" spans="1:11" s="8" customFormat="1" ht="65.25" customHeight="1">
      <c r="A19" s="359"/>
      <c r="B19" s="361"/>
      <c r="C19" s="4" t="s">
        <v>709</v>
      </c>
      <c r="D19" s="4" t="s">
        <v>675</v>
      </c>
      <c r="E19" s="6" t="s">
        <v>633</v>
      </c>
      <c r="F19" s="18"/>
      <c r="G19" s="36">
        <v>0</v>
      </c>
      <c r="H19" s="39">
        <v>160</v>
      </c>
      <c r="I19" s="39"/>
      <c r="J19" s="39"/>
      <c r="K19" s="49" t="s">
        <v>27</v>
      </c>
    </row>
    <row r="20" spans="1:11" s="8" customFormat="1" ht="48" customHeight="1">
      <c r="A20" s="359"/>
      <c r="B20" s="361"/>
      <c r="C20" s="6" t="s">
        <v>30</v>
      </c>
      <c r="D20" s="6" t="s">
        <v>31</v>
      </c>
      <c r="E20" s="6" t="s">
        <v>634</v>
      </c>
      <c r="F20" s="18"/>
      <c r="G20" s="36">
        <v>0</v>
      </c>
      <c r="H20" s="39">
        <v>50</v>
      </c>
      <c r="I20" s="39"/>
      <c r="J20" s="39"/>
      <c r="K20" s="49" t="s">
        <v>27</v>
      </c>
    </row>
    <row r="21" spans="1:11" s="8" customFormat="1" ht="37.5" customHeight="1">
      <c r="A21" s="359"/>
      <c r="B21" s="361"/>
      <c r="C21" s="6" t="s">
        <v>32</v>
      </c>
      <c r="D21" s="6" t="s">
        <v>33</v>
      </c>
      <c r="E21" s="6" t="s">
        <v>635</v>
      </c>
      <c r="F21" s="6"/>
      <c r="G21" s="36">
        <v>4</v>
      </c>
      <c r="H21" s="37">
        <v>48</v>
      </c>
      <c r="I21" s="37"/>
      <c r="J21" s="37"/>
      <c r="K21" s="49" t="s">
        <v>27</v>
      </c>
    </row>
    <row r="22" spans="1:11" s="7" customFormat="1" ht="57" customHeight="1">
      <c r="A22" s="357" t="s">
        <v>34</v>
      </c>
      <c r="B22" s="6" t="s">
        <v>35</v>
      </c>
      <c r="C22" s="6" t="s">
        <v>36</v>
      </c>
      <c r="D22" s="6" t="s">
        <v>37</v>
      </c>
      <c r="E22" s="32" t="s">
        <v>494</v>
      </c>
      <c r="F22" s="6"/>
      <c r="G22" s="38">
        <v>603</v>
      </c>
      <c r="H22" s="32">
        <v>630</v>
      </c>
      <c r="I22" s="193"/>
      <c r="J22" s="193"/>
      <c r="K22" s="49" t="s">
        <v>38</v>
      </c>
    </row>
    <row r="23" spans="1:11" s="8" customFormat="1" ht="72">
      <c r="A23" s="359"/>
      <c r="B23" s="346" t="s">
        <v>39</v>
      </c>
      <c r="C23" s="49" t="s">
        <v>519</v>
      </c>
      <c r="D23" s="49" t="s">
        <v>40</v>
      </c>
      <c r="E23" s="49">
        <v>1</v>
      </c>
      <c r="F23" s="18" t="s">
        <v>568</v>
      </c>
      <c r="G23" s="32">
        <v>0</v>
      </c>
      <c r="H23" s="32">
        <v>1</v>
      </c>
      <c r="I23" s="32"/>
      <c r="J23" s="32"/>
      <c r="K23" s="49" t="s">
        <v>12</v>
      </c>
    </row>
    <row r="24" spans="1:11" s="8" customFormat="1" ht="36">
      <c r="A24" s="359"/>
      <c r="B24" s="347"/>
      <c r="C24" s="49" t="s">
        <v>676</v>
      </c>
      <c r="D24" s="49" t="s">
        <v>641</v>
      </c>
      <c r="E24" s="4" t="s">
        <v>398</v>
      </c>
      <c r="F24" s="50"/>
      <c r="G24" s="23">
        <v>2</v>
      </c>
      <c r="H24" s="34" t="s">
        <v>646</v>
      </c>
      <c r="I24" s="34"/>
      <c r="J24" s="34"/>
      <c r="K24" s="50" t="s">
        <v>12</v>
      </c>
    </row>
    <row r="25" spans="1:11" s="8" customFormat="1" ht="83.25" customHeight="1">
      <c r="A25" s="359"/>
      <c r="B25" s="6" t="s">
        <v>15</v>
      </c>
      <c r="C25" s="49" t="s">
        <v>677</v>
      </c>
      <c r="D25" s="49" t="s">
        <v>41</v>
      </c>
      <c r="E25" s="49">
        <v>105</v>
      </c>
      <c r="F25" s="52" t="s">
        <v>717</v>
      </c>
      <c r="G25" s="36">
        <v>0</v>
      </c>
      <c r="H25" s="38">
        <v>5</v>
      </c>
      <c r="I25" s="194"/>
      <c r="J25" s="194"/>
      <c r="K25" s="49" t="s">
        <v>569</v>
      </c>
    </row>
    <row r="26" spans="1:11" s="8" customFormat="1" ht="36" customHeight="1">
      <c r="A26" s="359"/>
      <c r="B26" s="360" t="s">
        <v>18</v>
      </c>
      <c r="C26" s="49" t="s">
        <v>42</v>
      </c>
      <c r="D26" s="49" t="s">
        <v>20</v>
      </c>
      <c r="E26" s="49">
        <v>1</v>
      </c>
      <c r="F26" s="49"/>
      <c r="G26" s="36">
        <v>0</v>
      </c>
      <c r="H26" s="38">
        <v>1</v>
      </c>
      <c r="I26" s="38"/>
      <c r="J26" s="38"/>
      <c r="K26" s="49" t="s">
        <v>27</v>
      </c>
    </row>
    <row r="27" spans="1:11" s="8" customFormat="1" ht="60">
      <c r="A27" s="359"/>
      <c r="B27" s="360"/>
      <c r="C27" s="49" t="s">
        <v>43</v>
      </c>
      <c r="D27" s="49" t="s">
        <v>651</v>
      </c>
      <c r="E27" s="49">
        <v>5</v>
      </c>
      <c r="F27" s="49"/>
      <c r="G27" s="36">
        <v>0</v>
      </c>
      <c r="H27" s="38">
        <v>5</v>
      </c>
      <c r="I27" s="38"/>
      <c r="J27" s="38"/>
      <c r="K27" s="49" t="s">
        <v>17</v>
      </c>
    </row>
    <row r="28" spans="1:11" s="8" customFormat="1" ht="24">
      <c r="A28" s="359"/>
      <c r="B28" s="362" t="s">
        <v>352</v>
      </c>
      <c r="C28" s="50" t="s">
        <v>25</v>
      </c>
      <c r="D28" s="49" t="s">
        <v>26</v>
      </c>
      <c r="E28" s="49">
        <v>1</v>
      </c>
      <c r="F28" s="49"/>
      <c r="G28" s="36">
        <v>0</v>
      </c>
      <c r="H28" s="38">
        <v>1</v>
      </c>
      <c r="I28" s="38"/>
      <c r="J28" s="38"/>
      <c r="K28" s="49" t="s">
        <v>17</v>
      </c>
    </row>
    <row r="29" spans="1:11" s="8" customFormat="1" ht="108">
      <c r="A29" s="359"/>
      <c r="B29" s="363"/>
      <c r="C29" s="4" t="s">
        <v>709</v>
      </c>
      <c r="D29" s="4" t="s">
        <v>678</v>
      </c>
      <c r="E29" s="49">
        <v>120</v>
      </c>
      <c r="F29" s="49" t="s">
        <v>710</v>
      </c>
      <c r="G29" s="36">
        <v>0</v>
      </c>
      <c r="H29" s="38">
        <v>200</v>
      </c>
      <c r="I29" s="38"/>
      <c r="J29" s="38"/>
      <c r="K29" s="49" t="s">
        <v>27</v>
      </c>
    </row>
    <row r="30" spans="1:11" s="8" customFormat="1" ht="36">
      <c r="A30" s="359"/>
      <c r="B30" s="363"/>
      <c r="C30" s="4" t="s">
        <v>644</v>
      </c>
      <c r="D30" s="4" t="s">
        <v>647</v>
      </c>
      <c r="E30" s="49">
        <v>45</v>
      </c>
      <c r="F30" s="49"/>
      <c r="G30" s="36">
        <v>0</v>
      </c>
      <c r="H30" s="38">
        <v>45</v>
      </c>
      <c r="I30" s="38"/>
      <c r="J30" s="38"/>
      <c r="K30" s="49" t="s">
        <v>17</v>
      </c>
    </row>
    <row r="31" spans="1:11" s="8" customFormat="1" ht="24">
      <c r="A31" s="359"/>
      <c r="B31" s="363"/>
      <c r="C31" s="49" t="s">
        <v>30</v>
      </c>
      <c r="D31" s="49" t="s">
        <v>44</v>
      </c>
      <c r="E31" s="49">
        <v>50</v>
      </c>
      <c r="F31" s="18"/>
      <c r="G31" s="36">
        <v>0</v>
      </c>
      <c r="H31" s="38">
        <v>50</v>
      </c>
      <c r="I31" s="38"/>
      <c r="J31" s="38"/>
      <c r="K31" s="49" t="s">
        <v>17</v>
      </c>
    </row>
    <row r="32" spans="1:11" s="8" customFormat="1" ht="24">
      <c r="A32" s="359"/>
      <c r="B32" s="364"/>
      <c r="C32" s="49" t="s">
        <v>32</v>
      </c>
      <c r="D32" s="49" t="s">
        <v>33</v>
      </c>
      <c r="E32" s="49">
        <v>60</v>
      </c>
      <c r="F32" s="18"/>
      <c r="G32" s="36">
        <v>0</v>
      </c>
      <c r="H32" s="38">
        <v>60</v>
      </c>
      <c r="I32" s="38"/>
      <c r="J32" s="38"/>
      <c r="K32" s="49" t="s">
        <v>17</v>
      </c>
    </row>
    <row r="33" spans="1:11" s="8" customFormat="1" ht="120">
      <c r="A33" s="359"/>
      <c r="B33" s="346" t="s">
        <v>45</v>
      </c>
      <c r="C33" s="6" t="s">
        <v>400</v>
      </c>
      <c r="D33" s="6" t="s">
        <v>382</v>
      </c>
      <c r="E33" s="6" t="s">
        <v>421</v>
      </c>
      <c r="F33" s="49" t="s">
        <v>536</v>
      </c>
      <c r="G33" s="36">
        <v>0</v>
      </c>
      <c r="H33" s="6" t="s">
        <v>570</v>
      </c>
      <c r="I33" s="194"/>
      <c r="J33" s="194"/>
      <c r="K33" s="49" t="s">
        <v>571</v>
      </c>
    </row>
    <row r="34" spans="1:11" s="8" customFormat="1" ht="36">
      <c r="A34" s="359"/>
      <c r="B34" s="365"/>
      <c r="C34" s="49" t="s">
        <v>402</v>
      </c>
      <c r="D34" s="49" t="s">
        <v>401</v>
      </c>
      <c r="E34" s="49">
        <v>1782</v>
      </c>
      <c r="F34" s="49"/>
      <c r="G34" s="36">
        <v>0</v>
      </c>
      <c r="H34" s="38">
        <v>0</v>
      </c>
      <c r="I34" s="38"/>
      <c r="J34" s="38"/>
      <c r="K34" s="49" t="s">
        <v>46</v>
      </c>
    </row>
    <row r="35" spans="1:11" s="8" customFormat="1" ht="72" customHeight="1">
      <c r="A35" s="357" t="s">
        <v>47</v>
      </c>
      <c r="B35" s="6" t="s">
        <v>48</v>
      </c>
      <c r="C35" s="6" t="s">
        <v>49</v>
      </c>
      <c r="D35" s="49" t="s">
        <v>353</v>
      </c>
      <c r="E35" s="6" t="s">
        <v>495</v>
      </c>
      <c r="F35" s="49"/>
      <c r="G35" s="38">
        <v>1090</v>
      </c>
      <c r="H35" s="38">
        <v>1200</v>
      </c>
      <c r="I35" s="194"/>
      <c r="J35" s="194"/>
      <c r="K35" s="49" t="s">
        <v>38</v>
      </c>
    </row>
    <row r="36" spans="1:11" s="8" customFormat="1" ht="84">
      <c r="A36" s="358"/>
      <c r="B36" s="346" t="s">
        <v>50</v>
      </c>
      <c r="C36" s="49" t="s">
        <v>519</v>
      </c>
      <c r="D36" s="49" t="s">
        <v>328</v>
      </c>
      <c r="E36" s="49">
        <v>1</v>
      </c>
      <c r="F36" s="18" t="s">
        <v>529</v>
      </c>
      <c r="G36" s="32">
        <v>0</v>
      </c>
      <c r="H36" s="32">
        <v>2</v>
      </c>
      <c r="I36" s="32"/>
      <c r="J36" s="32"/>
      <c r="K36" s="49" t="s">
        <v>12</v>
      </c>
    </row>
    <row r="37" spans="1:11" s="8" customFormat="1" ht="72">
      <c r="A37" s="358"/>
      <c r="B37" s="359"/>
      <c r="C37" s="4" t="s">
        <v>354</v>
      </c>
      <c r="D37" s="4" t="s">
        <v>351</v>
      </c>
      <c r="E37" s="4" t="s">
        <v>631</v>
      </c>
      <c r="F37" s="18" t="s">
        <v>636</v>
      </c>
      <c r="G37" s="23">
        <v>0</v>
      </c>
      <c r="H37" s="34" t="s">
        <v>640</v>
      </c>
      <c r="I37" s="34"/>
      <c r="J37" s="34"/>
      <c r="K37" s="50" t="s">
        <v>12</v>
      </c>
    </row>
    <row r="38" spans="1:11" s="8" customFormat="1" ht="108">
      <c r="A38" s="358"/>
      <c r="B38" s="359"/>
      <c r="C38" s="4" t="s">
        <v>372</v>
      </c>
      <c r="D38" s="4" t="s">
        <v>362</v>
      </c>
      <c r="E38" s="4" t="s">
        <v>637</v>
      </c>
      <c r="F38" s="56" t="s">
        <v>707</v>
      </c>
      <c r="G38" s="34" t="s">
        <v>375</v>
      </c>
      <c r="H38" s="34" t="s">
        <v>276</v>
      </c>
      <c r="I38" s="34"/>
      <c r="J38" s="34"/>
      <c r="K38" s="50" t="s">
        <v>708</v>
      </c>
    </row>
    <row r="39" spans="1:11" s="8" customFormat="1" ht="48">
      <c r="A39" s="358"/>
      <c r="B39" s="355"/>
      <c r="C39" s="35" t="s">
        <v>384</v>
      </c>
      <c r="D39" s="50" t="s">
        <v>377</v>
      </c>
      <c r="E39" s="57" t="s">
        <v>631</v>
      </c>
      <c r="F39" s="18" t="s">
        <v>529</v>
      </c>
      <c r="G39" s="23">
        <v>0</v>
      </c>
      <c r="H39" s="34" t="s">
        <v>383</v>
      </c>
      <c r="I39" s="34"/>
      <c r="J39" s="34"/>
      <c r="K39" s="50" t="s">
        <v>381</v>
      </c>
    </row>
    <row r="40" spans="1:11" s="8" customFormat="1" ht="72">
      <c r="A40" s="358"/>
      <c r="B40" s="6" t="s">
        <v>15</v>
      </c>
      <c r="C40" s="49" t="s">
        <v>51</v>
      </c>
      <c r="D40" s="6" t="s">
        <v>16</v>
      </c>
      <c r="E40" s="6" t="s">
        <v>631</v>
      </c>
      <c r="F40" s="50" t="s">
        <v>638</v>
      </c>
      <c r="G40" s="36">
        <v>0</v>
      </c>
      <c r="H40" s="38">
        <v>2</v>
      </c>
      <c r="I40" s="38"/>
      <c r="J40" s="38"/>
      <c r="K40" s="49" t="s">
        <v>52</v>
      </c>
    </row>
    <row r="41" spans="1:11" s="8" customFormat="1" ht="36">
      <c r="A41" s="358"/>
      <c r="B41" s="342" t="s">
        <v>18</v>
      </c>
      <c r="C41" s="50" t="s">
        <v>42</v>
      </c>
      <c r="D41" s="50" t="s">
        <v>20</v>
      </c>
      <c r="E41" s="6" t="s">
        <v>652</v>
      </c>
      <c r="F41" s="50"/>
      <c r="G41" s="36"/>
      <c r="H41" s="38">
        <v>1</v>
      </c>
      <c r="I41" s="38"/>
      <c r="J41" s="38"/>
      <c r="K41" s="49"/>
    </row>
    <row r="42" spans="1:11" s="8" customFormat="1" ht="48">
      <c r="A42" s="358"/>
      <c r="B42" s="342"/>
      <c r="C42" s="4" t="s">
        <v>679</v>
      </c>
      <c r="D42" s="4" t="s">
        <v>648</v>
      </c>
      <c r="E42" s="6" t="s">
        <v>631</v>
      </c>
      <c r="F42" s="6" t="s">
        <v>655</v>
      </c>
      <c r="G42" s="36">
        <v>0</v>
      </c>
      <c r="H42" s="38">
        <v>2</v>
      </c>
      <c r="I42" s="38"/>
      <c r="J42" s="38"/>
      <c r="K42" s="49" t="s">
        <v>52</v>
      </c>
    </row>
    <row r="43" spans="1:11" s="8" customFormat="1" ht="36" customHeight="1">
      <c r="A43" s="358"/>
      <c r="B43" s="346" t="s">
        <v>24</v>
      </c>
      <c r="C43" s="49" t="s">
        <v>25</v>
      </c>
      <c r="D43" s="6" t="s">
        <v>26</v>
      </c>
      <c r="E43" s="6" t="s">
        <v>397</v>
      </c>
      <c r="F43" s="6" t="s">
        <v>656</v>
      </c>
      <c r="G43" s="36">
        <v>0</v>
      </c>
      <c r="H43" s="38">
        <v>1</v>
      </c>
      <c r="I43" s="38"/>
      <c r="J43" s="38"/>
      <c r="K43" s="49" t="s">
        <v>27</v>
      </c>
    </row>
    <row r="44" spans="1:11" s="8" customFormat="1" ht="120">
      <c r="A44" s="358"/>
      <c r="B44" s="359"/>
      <c r="C44" s="49" t="s">
        <v>28</v>
      </c>
      <c r="D44" s="6" t="s">
        <v>29</v>
      </c>
      <c r="E44" s="6">
        <v>53</v>
      </c>
      <c r="F44" s="18" t="s">
        <v>530</v>
      </c>
      <c r="G44" s="36">
        <v>0</v>
      </c>
      <c r="H44" s="38">
        <v>40</v>
      </c>
      <c r="I44" s="38"/>
      <c r="J44" s="38"/>
      <c r="K44" s="49" t="s">
        <v>27</v>
      </c>
    </row>
    <row r="45" spans="1:11" s="8" customFormat="1" ht="60">
      <c r="A45" s="358"/>
      <c r="B45" s="359"/>
      <c r="C45" s="4" t="s">
        <v>709</v>
      </c>
      <c r="D45" s="4" t="s">
        <v>680</v>
      </c>
      <c r="E45" s="6" t="s">
        <v>398</v>
      </c>
      <c r="F45" s="18"/>
      <c r="G45" s="36">
        <v>0</v>
      </c>
      <c r="H45" s="38">
        <v>80</v>
      </c>
      <c r="I45" s="38"/>
      <c r="J45" s="38"/>
      <c r="K45" s="49" t="s">
        <v>27</v>
      </c>
    </row>
    <row r="46" spans="1:11" s="8" customFormat="1" ht="60">
      <c r="A46" s="358"/>
      <c r="B46" s="359"/>
      <c r="C46" s="49" t="s">
        <v>30</v>
      </c>
      <c r="D46" s="6" t="s">
        <v>31</v>
      </c>
      <c r="E46" s="6" t="s">
        <v>639</v>
      </c>
      <c r="F46" s="18" t="s">
        <v>399</v>
      </c>
      <c r="G46" s="36">
        <v>0</v>
      </c>
      <c r="H46" s="38">
        <v>40</v>
      </c>
      <c r="I46" s="38"/>
      <c r="J46" s="38"/>
      <c r="K46" s="49" t="s">
        <v>27</v>
      </c>
    </row>
    <row r="47" spans="1:11" s="8" customFormat="1" ht="24">
      <c r="A47" s="358"/>
      <c r="B47" s="359"/>
      <c r="C47" s="49" t="s">
        <v>32</v>
      </c>
      <c r="D47" s="6" t="s">
        <v>33</v>
      </c>
      <c r="E47" s="6">
        <v>24</v>
      </c>
      <c r="F47" s="18" t="s">
        <v>403</v>
      </c>
      <c r="G47" s="36">
        <v>0</v>
      </c>
      <c r="H47" s="38">
        <v>24</v>
      </c>
      <c r="I47" s="38"/>
      <c r="J47" s="38"/>
      <c r="K47" s="49" t="s">
        <v>27</v>
      </c>
    </row>
    <row r="48" spans="1:11" s="8" customFormat="1" ht="72" customHeight="1">
      <c r="A48" s="400" t="s">
        <v>53</v>
      </c>
      <c r="B48" s="29" t="s">
        <v>54</v>
      </c>
      <c r="C48" s="29" t="s">
        <v>55</v>
      </c>
      <c r="D48" s="29" t="s">
        <v>56</v>
      </c>
      <c r="E48" s="29">
        <v>12</v>
      </c>
      <c r="F48" s="40"/>
      <c r="G48" s="38">
        <v>0</v>
      </c>
      <c r="H48" s="38">
        <v>11</v>
      </c>
      <c r="I48" s="38"/>
      <c r="J48" s="38"/>
      <c r="K48" s="26" t="s">
        <v>57</v>
      </c>
    </row>
    <row r="49" spans="1:11" s="8" customFormat="1" ht="75.75" customHeight="1">
      <c r="A49" s="401"/>
      <c r="B49" s="29" t="s">
        <v>58</v>
      </c>
      <c r="C49" s="29" t="s">
        <v>59</v>
      </c>
      <c r="D49" s="29" t="s">
        <v>60</v>
      </c>
      <c r="E49" s="41">
        <v>1</v>
      </c>
      <c r="F49" s="18" t="s">
        <v>654</v>
      </c>
      <c r="G49" s="38">
        <v>0</v>
      </c>
      <c r="H49" s="27">
        <v>1</v>
      </c>
      <c r="I49" s="27"/>
      <c r="J49" s="27"/>
      <c r="K49" s="26" t="s">
        <v>57</v>
      </c>
    </row>
    <row r="50" spans="1:11" s="8" customFormat="1" ht="79.5" customHeight="1">
      <c r="A50" s="347"/>
      <c r="B50" s="6" t="s">
        <v>61</v>
      </c>
      <c r="C50" s="6" t="s">
        <v>62</v>
      </c>
      <c r="D50" s="6" t="s">
        <v>63</v>
      </c>
      <c r="E50" s="6">
        <f>468+500</f>
        <v>968</v>
      </c>
      <c r="F50" s="18" t="s">
        <v>653</v>
      </c>
      <c r="G50" s="38">
        <v>0</v>
      </c>
      <c r="H50" s="38">
        <v>800</v>
      </c>
      <c r="I50" s="194"/>
      <c r="J50" s="194"/>
      <c r="K50" s="26" t="s">
        <v>404</v>
      </c>
    </row>
    <row r="51" spans="1:11" s="8" customFormat="1" ht="93.75" customHeight="1">
      <c r="A51" s="347"/>
      <c r="B51" s="6" t="s">
        <v>64</v>
      </c>
      <c r="C51" s="6" t="s">
        <v>469</v>
      </c>
      <c r="D51" s="6" t="s">
        <v>65</v>
      </c>
      <c r="E51" s="49">
        <f>363+175+146+122+52+180</f>
        <v>1038</v>
      </c>
      <c r="F51" s="49" t="s">
        <v>649</v>
      </c>
      <c r="G51" s="38">
        <v>0</v>
      </c>
      <c r="H51" s="38">
        <v>400</v>
      </c>
      <c r="I51" s="18"/>
      <c r="J51" s="133"/>
      <c r="K51" s="26" t="s">
        <v>470</v>
      </c>
    </row>
    <row r="52" spans="1:11" s="8" customFormat="1" ht="117" customHeight="1">
      <c r="A52" s="342" t="s">
        <v>659</v>
      </c>
      <c r="B52" s="342"/>
      <c r="C52" s="342"/>
      <c r="D52" s="342"/>
      <c r="E52" s="342"/>
      <c r="F52" s="342"/>
      <c r="G52" s="342"/>
      <c r="H52" s="342"/>
      <c r="I52" s="342"/>
      <c r="J52" s="342"/>
      <c r="K52" s="342"/>
    </row>
    <row r="53" spans="1:11" s="24" customFormat="1" ht="23.25" customHeight="1">
      <c r="A53" s="366" t="s">
        <v>210</v>
      </c>
      <c r="B53" s="367"/>
      <c r="C53" s="367"/>
      <c r="D53" s="367"/>
      <c r="E53" s="367"/>
      <c r="F53" s="367"/>
      <c r="G53" s="367"/>
      <c r="H53" s="367"/>
      <c r="I53" s="367"/>
      <c r="J53" s="367"/>
      <c r="K53" s="368"/>
    </row>
    <row r="54" spans="1:11" s="17" customFormat="1" ht="30.75" customHeight="1">
      <c r="A54" s="387" t="s">
        <v>235</v>
      </c>
      <c r="B54" s="387"/>
      <c r="C54" s="387"/>
      <c r="D54" s="387"/>
      <c r="E54" s="387"/>
      <c r="F54" s="387"/>
      <c r="G54" s="387"/>
      <c r="H54" s="387"/>
      <c r="I54" s="387"/>
      <c r="J54" s="387"/>
      <c r="K54" s="387"/>
    </row>
    <row r="55" spans="1:11" s="2" customFormat="1" ht="35.25" customHeight="1">
      <c r="A55" s="46" t="s">
        <v>477</v>
      </c>
      <c r="B55" s="335" t="s">
        <v>479</v>
      </c>
      <c r="C55" s="335" t="s">
        <v>514</v>
      </c>
      <c r="D55" s="335" t="s">
        <v>3</v>
      </c>
      <c r="E55" s="335" t="s">
        <v>528</v>
      </c>
      <c r="F55" s="335"/>
      <c r="G55" s="335" t="s">
        <v>515</v>
      </c>
      <c r="H55" s="335"/>
      <c r="I55" s="335"/>
      <c r="J55" s="124"/>
      <c r="K55" s="335" t="s">
        <v>485</v>
      </c>
    </row>
    <row r="56" spans="1:11" s="2" customFormat="1" ht="36">
      <c r="A56" s="75" t="s">
        <v>478</v>
      </c>
      <c r="B56" s="335"/>
      <c r="C56" s="335"/>
      <c r="D56" s="335"/>
      <c r="E56" s="48" t="s">
        <v>392</v>
      </c>
      <c r="F56" s="48" t="s">
        <v>391</v>
      </c>
      <c r="G56" s="3" t="s">
        <v>516</v>
      </c>
      <c r="H56" s="3" t="s">
        <v>517</v>
      </c>
      <c r="I56" s="3" t="s">
        <v>396</v>
      </c>
      <c r="J56" s="3"/>
      <c r="K56" s="335"/>
    </row>
    <row r="57" spans="1:11" s="25" customFormat="1" ht="122.25" customHeight="1">
      <c r="A57" s="342" t="s">
        <v>480</v>
      </c>
      <c r="B57" s="342" t="s">
        <v>211</v>
      </c>
      <c r="C57" s="50" t="s">
        <v>405</v>
      </c>
      <c r="D57" s="50" t="s">
        <v>212</v>
      </c>
      <c r="E57" s="50" t="s">
        <v>496</v>
      </c>
      <c r="F57" s="50"/>
      <c r="G57" s="19">
        <v>0</v>
      </c>
      <c r="H57" s="27">
        <v>1</v>
      </c>
      <c r="I57" s="50"/>
      <c r="J57" s="125"/>
      <c r="K57" s="49" t="s">
        <v>213</v>
      </c>
    </row>
    <row r="58" spans="1:11" s="25" customFormat="1" ht="171" customHeight="1">
      <c r="A58" s="342"/>
      <c r="B58" s="342"/>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342" t="s">
        <v>219</v>
      </c>
      <c r="B61" s="4" t="s">
        <v>240</v>
      </c>
      <c r="C61" s="4" t="s">
        <v>217</v>
      </c>
      <c r="D61" s="6" t="s">
        <v>212</v>
      </c>
      <c r="E61" s="52" t="s">
        <v>716</v>
      </c>
      <c r="F61" s="50"/>
      <c r="G61" s="19">
        <v>0</v>
      </c>
      <c r="H61" s="27">
        <v>1</v>
      </c>
      <c r="I61" s="50"/>
      <c r="J61" s="125"/>
      <c r="K61" s="49" t="s">
        <v>213</v>
      </c>
    </row>
    <row r="62" spans="1:11" s="25" customFormat="1" ht="97.5" customHeight="1">
      <c r="A62" s="342"/>
      <c r="B62" s="4" t="s">
        <v>239</v>
      </c>
      <c r="C62" s="4" t="s">
        <v>217</v>
      </c>
      <c r="D62" s="6" t="s">
        <v>212</v>
      </c>
      <c r="E62" s="50" t="s">
        <v>500</v>
      </c>
      <c r="F62" s="50"/>
      <c r="G62" s="19">
        <v>0</v>
      </c>
      <c r="H62" s="27">
        <v>1</v>
      </c>
      <c r="I62" s="50"/>
      <c r="J62" s="125"/>
      <c r="K62" s="49" t="s">
        <v>213</v>
      </c>
    </row>
    <row r="63" spans="1:11" s="25" customFormat="1" ht="96.75" customHeight="1">
      <c r="A63" s="342" t="s">
        <v>337</v>
      </c>
      <c r="B63" s="50" t="s">
        <v>236</v>
      </c>
      <c r="C63" s="4" t="s">
        <v>217</v>
      </c>
      <c r="D63" s="6" t="s">
        <v>212</v>
      </c>
      <c r="E63" s="50" t="s">
        <v>501</v>
      </c>
      <c r="F63" s="50"/>
      <c r="G63" s="19">
        <v>0</v>
      </c>
      <c r="H63" s="27">
        <v>1</v>
      </c>
      <c r="I63" s="50"/>
      <c r="J63" s="125"/>
      <c r="K63" s="49" t="s">
        <v>213</v>
      </c>
    </row>
    <row r="64" spans="1:11" s="25" customFormat="1" ht="87.75" customHeight="1">
      <c r="A64" s="342"/>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342" t="s">
        <v>220</v>
      </c>
      <c r="B66" s="50" t="s">
        <v>221</v>
      </c>
      <c r="C66" s="4" t="s">
        <v>217</v>
      </c>
      <c r="D66" s="6" t="s">
        <v>222</v>
      </c>
      <c r="E66" s="49" t="s">
        <v>503</v>
      </c>
      <c r="F66" s="49"/>
      <c r="G66" s="19">
        <v>0</v>
      </c>
      <c r="H66" s="19">
        <v>1</v>
      </c>
      <c r="I66" s="49"/>
      <c r="J66" s="126"/>
      <c r="K66" s="49" t="s">
        <v>223</v>
      </c>
    </row>
    <row r="67" spans="1:11" s="30" customFormat="1" ht="63.75" customHeight="1">
      <c r="A67" s="342"/>
      <c r="B67" s="50" t="s">
        <v>346</v>
      </c>
      <c r="C67" s="50" t="s">
        <v>347</v>
      </c>
      <c r="D67" s="4" t="s">
        <v>348</v>
      </c>
      <c r="E67" s="92"/>
      <c r="F67" s="19" t="s">
        <v>410</v>
      </c>
      <c r="G67" s="19">
        <v>0</v>
      </c>
      <c r="H67" s="19">
        <v>0.5</v>
      </c>
      <c r="I67" s="19"/>
      <c r="J67" s="19"/>
      <c r="K67" s="50" t="s">
        <v>223</v>
      </c>
    </row>
    <row r="68" spans="1:11" s="25" customFormat="1" ht="48">
      <c r="A68" s="344"/>
      <c r="B68" s="342" t="s">
        <v>531</v>
      </c>
      <c r="C68" s="4" t="s">
        <v>532</v>
      </c>
      <c r="D68" s="50" t="s">
        <v>412</v>
      </c>
      <c r="E68" s="23">
        <v>1</v>
      </c>
      <c r="F68" s="23"/>
      <c r="G68" s="19">
        <v>0</v>
      </c>
      <c r="H68" s="23">
        <v>1</v>
      </c>
      <c r="I68" s="23"/>
      <c r="J68" s="23"/>
      <c r="K68" s="49" t="s">
        <v>411</v>
      </c>
    </row>
    <row r="69" spans="1:11" s="30" customFormat="1" ht="56.25" customHeight="1">
      <c r="A69" s="344"/>
      <c r="B69" s="370"/>
      <c r="C69" s="4" t="s">
        <v>356</v>
      </c>
      <c r="D69" s="50" t="s">
        <v>345</v>
      </c>
      <c r="E69" s="19">
        <v>1</v>
      </c>
      <c r="F69" s="19"/>
      <c r="G69" s="19">
        <v>0</v>
      </c>
      <c r="H69" s="19">
        <v>1</v>
      </c>
      <c r="I69" s="19"/>
      <c r="J69" s="19"/>
      <c r="K69" s="50" t="s">
        <v>349</v>
      </c>
    </row>
    <row r="70" spans="1:11" s="25" customFormat="1" ht="72">
      <c r="A70" s="344"/>
      <c r="B70" s="4" t="s">
        <v>224</v>
      </c>
      <c r="C70" s="50" t="s">
        <v>225</v>
      </c>
      <c r="D70" s="50" t="s">
        <v>226</v>
      </c>
      <c r="E70" s="19" t="s">
        <v>407</v>
      </c>
      <c r="F70" s="19"/>
      <c r="G70" s="19">
        <v>0</v>
      </c>
      <c r="H70" s="19">
        <f>9/9</f>
        <v>1</v>
      </c>
      <c r="I70" s="19"/>
      <c r="J70" s="19"/>
      <c r="K70" s="49" t="s">
        <v>227</v>
      </c>
    </row>
    <row r="71" spans="1:11" s="25" customFormat="1" ht="60">
      <c r="A71" s="344"/>
      <c r="B71" s="4" t="s">
        <v>228</v>
      </c>
      <c r="C71" s="50" t="s">
        <v>229</v>
      </c>
      <c r="D71" s="50" t="s">
        <v>395</v>
      </c>
      <c r="E71" s="19" t="s">
        <v>408</v>
      </c>
      <c r="F71" s="19"/>
      <c r="G71" s="19">
        <v>0</v>
      </c>
      <c r="H71" s="19">
        <f>21/21</f>
        <v>1</v>
      </c>
      <c r="I71" s="19"/>
      <c r="J71" s="19"/>
      <c r="K71" s="49" t="s">
        <v>230</v>
      </c>
    </row>
    <row r="72" spans="1:11" s="25" customFormat="1" ht="72">
      <c r="A72" s="344"/>
      <c r="B72" s="4" t="s">
        <v>231</v>
      </c>
      <c r="C72" s="50" t="s">
        <v>232</v>
      </c>
      <c r="D72" s="50" t="s">
        <v>233</v>
      </c>
      <c r="E72" s="19" t="s">
        <v>504</v>
      </c>
      <c r="F72" s="19"/>
      <c r="G72" s="19">
        <v>0</v>
      </c>
      <c r="H72" s="19">
        <f>5/5</f>
        <v>1</v>
      </c>
      <c r="I72" s="19"/>
      <c r="J72" s="19"/>
      <c r="K72" s="49" t="s">
        <v>234</v>
      </c>
    </row>
    <row r="73" spans="1:11" ht="42.75" customHeight="1">
      <c r="A73" s="344"/>
      <c r="B73" s="49" t="s">
        <v>66</v>
      </c>
      <c r="C73" s="6" t="s">
        <v>67</v>
      </c>
      <c r="D73" s="6" t="s">
        <v>68</v>
      </c>
      <c r="E73" s="27">
        <v>0.4</v>
      </c>
      <c r="F73" s="27"/>
      <c r="G73" s="66">
        <v>0</v>
      </c>
      <c r="H73" s="27">
        <v>1</v>
      </c>
      <c r="I73" s="27"/>
      <c r="J73" s="27"/>
      <c r="K73" s="49" t="s">
        <v>69</v>
      </c>
    </row>
    <row r="74" spans="1:11" ht="87.75" customHeight="1">
      <c r="A74" s="344"/>
      <c r="B74" s="49" t="s">
        <v>70</v>
      </c>
      <c r="C74" s="6" t="s">
        <v>71</v>
      </c>
      <c r="D74" s="6" t="s">
        <v>72</v>
      </c>
      <c r="E74" s="27">
        <v>1</v>
      </c>
      <c r="F74" s="27"/>
      <c r="G74" s="66">
        <v>0</v>
      </c>
      <c r="H74" s="27">
        <v>1</v>
      </c>
      <c r="I74" s="27"/>
      <c r="J74" s="27"/>
      <c r="K74" s="49" t="s">
        <v>69</v>
      </c>
    </row>
    <row r="75" spans="1:11" s="8" customFormat="1" ht="30.75" customHeight="1">
      <c r="A75" s="344" t="s">
        <v>475</v>
      </c>
      <c r="B75" s="356"/>
      <c r="C75" s="356"/>
      <c r="D75" s="356"/>
      <c r="E75" s="356"/>
      <c r="F75" s="356"/>
      <c r="G75" s="356"/>
      <c r="H75" s="356"/>
      <c r="I75" s="356"/>
      <c r="J75" s="356"/>
      <c r="K75" s="356"/>
    </row>
    <row r="76" spans="1:11" ht="23.25" customHeight="1">
      <c r="A76" s="369" t="s">
        <v>73</v>
      </c>
      <c r="B76" s="369"/>
      <c r="C76" s="369"/>
      <c r="D76" s="369"/>
      <c r="E76" s="369"/>
      <c r="F76" s="369"/>
      <c r="G76" s="369"/>
      <c r="H76" s="369"/>
      <c r="I76" s="369"/>
      <c r="J76" s="369"/>
      <c r="K76" s="369"/>
    </row>
    <row r="77" spans="1:212" ht="18.75" customHeight="1">
      <c r="A77" s="342" t="s">
        <v>207</v>
      </c>
      <c r="B77" s="342"/>
      <c r="C77" s="342"/>
      <c r="D77" s="342"/>
      <c r="E77" s="342"/>
      <c r="F77" s="342"/>
      <c r="G77" s="342"/>
      <c r="H77" s="342"/>
      <c r="I77" s="342"/>
      <c r="J77" s="342"/>
      <c r="K77" s="34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42"/>
      <c r="B78" s="342"/>
      <c r="C78" s="342"/>
      <c r="D78" s="342"/>
      <c r="E78" s="342"/>
      <c r="F78" s="342"/>
      <c r="G78" s="342"/>
      <c r="H78" s="342"/>
      <c r="I78" s="342"/>
      <c r="J78" s="342"/>
      <c r="K78" s="342"/>
    </row>
    <row r="79" spans="1:11" s="2" customFormat="1" ht="35.25" customHeight="1">
      <c r="A79" s="46" t="s">
        <v>477</v>
      </c>
      <c r="B79" s="335" t="s">
        <v>479</v>
      </c>
      <c r="C79" s="335" t="s">
        <v>514</v>
      </c>
      <c r="D79" s="335" t="s">
        <v>3</v>
      </c>
      <c r="E79" s="335" t="s">
        <v>528</v>
      </c>
      <c r="F79" s="335"/>
      <c r="G79" s="335" t="s">
        <v>515</v>
      </c>
      <c r="H79" s="335"/>
      <c r="I79" s="335"/>
      <c r="J79" s="124"/>
      <c r="K79" s="335" t="s">
        <v>485</v>
      </c>
    </row>
    <row r="80" spans="1:11" s="2" customFormat="1" ht="36">
      <c r="A80" s="46" t="s">
        <v>478</v>
      </c>
      <c r="B80" s="335"/>
      <c r="C80" s="335"/>
      <c r="D80" s="335"/>
      <c r="E80" s="48" t="s">
        <v>392</v>
      </c>
      <c r="F80" s="48" t="s">
        <v>391</v>
      </c>
      <c r="G80" s="3" t="s">
        <v>516</v>
      </c>
      <c r="H80" s="3" t="s">
        <v>517</v>
      </c>
      <c r="I80" s="3" t="s">
        <v>396</v>
      </c>
      <c r="J80" s="3"/>
      <c r="K80" s="335"/>
    </row>
    <row r="81" spans="1:212" s="8" customFormat="1" ht="157.5" customHeight="1">
      <c r="A81" s="344"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44"/>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44"/>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44"/>
      <c r="B84" s="64" t="s">
        <v>558</v>
      </c>
      <c r="C84" s="64" t="s">
        <v>559</v>
      </c>
      <c r="D84" s="56" t="s">
        <v>560</v>
      </c>
      <c r="E84" s="56" t="s">
        <v>561</v>
      </c>
      <c r="F84" s="4" t="s">
        <v>562</v>
      </c>
      <c r="G84" s="62">
        <v>0</v>
      </c>
      <c r="H84" s="63">
        <v>1</v>
      </c>
      <c r="I84" s="4"/>
      <c r="J84" s="4"/>
      <c r="K84" s="97" t="s">
        <v>563</v>
      </c>
    </row>
    <row r="85" spans="1:11" s="8" customFormat="1" ht="86.25" customHeight="1">
      <c r="A85" s="344"/>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45" t="s">
        <v>130</v>
      </c>
      <c r="B87" s="345"/>
      <c r="C87" s="345"/>
      <c r="D87" s="345"/>
      <c r="E87" s="345"/>
      <c r="F87" s="345"/>
      <c r="G87" s="345"/>
      <c r="H87" s="345"/>
      <c r="I87" s="345"/>
      <c r="J87" s="345"/>
      <c r="K87" s="345"/>
    </row>
    <row r="88" spans="1:11" ht="46.5" customHeight="1">
      <c r="A88" s="340" t="s">
        <v>520</v>
      </c>
      <c r="B88" s="340"/>
      <c r="C88" s="340"/>
      <c r="D88" s="340"/>
      <c r="E88" s="340"/>
      <c r="F88" s="340"/>
      <c r="G88" s="340"/>
      <c r="H88" s="340"/>
      <c r="I88" s="340"/>
      <c r="J88" s="340"/>
      <c r="K88" s="340"/>
    </row>
    <row r="89" spans="1:11" s="2" customFormat="1" ht="35.25" customHeight="1">
      <c r="A89" s="46" t="s">
        <v>477</v>
      </c>
      <c r="B89" s="335" t="s">
        <v>479</v>
      </c>
      <c r="C89" s="335" t="s">
        <v>514</v>
      </c>
      <c r="D89" s="335" t="s">
        <v>3</v>
      </c>
      <c r="E89" s="335" t="s">
        <v>528</v>
      </c>
      <c r="F89" s="335"/>
      <c r="G89" s="335" t="s">
        <v>515</v>
      </c>
      <c r="H89" s="335"/>
      <c r="I89" s="335"/>
      <c r="J89" s="124"/>
      <c r="K89" s="335" t="s">
        <v>485</v>
      </c>
    </row>
    <row r="90" spans="1:11" s="2" customFormat="1" ht="36">
      <c r="A90" s="75" t="s">
        <v>478</v>
      </c>
      <c r="B90" s="335"/>
      <c r="C90" s="335"/>
      <c r="D90" s="335"/>
      <c r="E90" s="48" t="s">
        <v>392</v>
      </c>
      <c r="F90" s="48" t="s">
        <v>391</v>
      </c>
      <c r="G90" s="3" t="s">
        <v>516</v>
      </c>
      <c r="H90" s="3" t="s">
        <v>517</v>
      </c>
      <c r="I90" s="3" t="s">
        <v>396</v>
      </c>
      <c r="J90" s="3"/>
      <c r="K90" s="335"/>
    </row>
    <row r="91" spans="1:11" ht="72">
      <c r="A91" s="341" t="s">
        <v>481</v>
      </c>
      <c r="B91" s="343" t="s">
        <v>132</v>
      </c>
      <c r="C91" s="51" t="s">
        <v>133</v>
      </c>
      <c r="D91" s="51" t="s">
        <v>414</v>
      </c>
      <c r="E91" s="16">
        <v>1</v>
      </c>
      <c r="F91" s="51" t="s">
        <v>665</v>
      </c>
      <c r="G91" s="22">
        <v>0</v>
      </c>
      <c r="H91" s="16">
        <v>1</v>
      </c>
      <c r="I91" s="93"/>
      <c r="J91" s="93"/>
      <c r="K91" s="51" t="s">
        <v>131</v>
      </c>
    </row>
    <row r="92" spans="1:11" ht="36">
      <c r="A92" s="341"/>
      <c r="B92" s="343"/>
      <c r="C92" s="51" t="s">
        <v>685</v>
      </c>
      <c r="D92" s="51" t="s">
        <v>664</v>
      </c>
      <c r="E92" s="16" t="s">
        <v>398</v>
      </c>
      <c r="F92" s="51"/>
      <c r="G92" s="22">
        <v>0</v>
      </c>
      <c r="H92" s="16">
        <v>1</v>
      </c>
      <c r="I92" s="93"/>
      <c r="J92" s="93"/>
      <c r="K92" s="51"/>
    </row>
    <row r="93" spans="1:11" ht="60">
      <c r="A93" s="341"/>
      <c r="B93" s="343"/>
      <c r="C93" s="21" t="s">
        <v>134</v>
      </c>
      <c r="D93" s="21" t="s">
        <v>135</v>
      </c>
      <c r="E93" s="20" t="s">
        <v>413</v>
      </c>
      <c r="F93" s="4" t="s">
        <v>533</v>
      </c>
      <c r="G93" s="22">
        <v>0</v>
      </c>
      <c r="H93" s="16">
        <v>1</v>
      </c>
      <c r="I93" s="51"/>
      <c r="J93" s="51"/>
      <c r="K93" s="51" t="s">
        <v>131</v>
      </c>
    </row>
    <row r="94" spans="1:11" ht="79.5" customHeight="1">
      <c r="A94" s="341"/>
      <c r="B94" s="51" t="s">
        <v>136</v>
      </c>
      <c r="C94" s="50" t="s">
        <v>137</v>
      </c>
      <c r="D94" s="50" t="s">
        <v>138</v>
      </c>
      <c r="E94" s="20" t="s">
        <v>417</v>
      </c>
      <c r="F94" s="4" t="s">
        <v>712</v>
      </c>
      <c r="G94" s="23">
        <v>0</v>
      </c>
      <c r="H94" s="19">
        <v>1</v>
      </c>
      <c r="I94" s="51"/>
      <c r="J94" s="51"/>
      <c r="K94" s="51" t="s">
        <v>131</v>
      </c>
    </row>
    <row r="95" spans="1:11" ht="84">
      <c r="A95" s="343"/>
      <c r="B95" s="51" t="s">
        <v>209</v>
      </c>
      <c r="C95" s="50" t="s">
        <v>521</v>
      </c>
      <c r="D95" s="50" t="s">
        <v>139</v>
      </c>
      <c r="E95" s="20" t="s">
        <v>711</v>
      </c>
      <c r="F95" s="4" t="s">
        <v>415</v>
      </c>
      <c r="G95" s="23">
        <v>0</v>
      </c>
      <c r="H95" s="19">
        <v>1</v>
      </c>
      <c r="I95" s="51"/>
      <c r="J95" s="51"/>
      <c r="K95" s="51" t="s">
        <v>131</v>
      </c>
    </row>
    <row r="96" spans="1:11" ht="48">
      <c r="A96" s="343"/>
      <c r="B96" s="51" t="s">
        <v>140</v>
      </c>
      <c r="C96" s="50" t="s">
        <v>141</v>
      </c>
      <c r="D96" s="50" t="s">
        <v>142</v>
      </c>
      <c r="E96" s="20" t="s">
        <v>418</v>
      </c>
      <c r="F96" s="4" t="s">
        <v>416</v>
      </c>
      <c r="G96" s="23">
        <v>0</v>
      </c>
      <c r="H96" s="16">
        <v>1</v>
      </c>
      <c r="I96" s="51"/>
      <c r="J96" s="51"/>
      <c r="K96" s="51" t="s">
        <v>131</v>
      </c>
    </row>
    <row r="97" spans="1:11" ht="78" customHeight="1">
      <c r="A97" s="343"/>
      <c r="B97" s="51" t="s">
        <v>143</v>
      </c>
      <c r="C97" s="50" t="s">
        <v>144</v>
      </c>
      <c r="D97" s="50" t="s">
        <v>145</v>
      </c>
      <c r="E97" s="19">
        <v>0.9</v>
      </c>
      <c r="F97" s="4" t="s">
        <v>713</v>
      </c>
      <c r="G97" s="23">
        <v>0</v>
      </c>
      <c r="H97" s="16">
        <v>1</v>
      </c>
      <c r="I97" s="16"/>
      <c r="J97" s="16"/>
      <c r="K97" s="51" t="s">
        <v>131</v>
      </c>
    </row>
    <row r="98" spans="1:11" ht="54.75" customHeight="1">
      <c r="A98" s="374"/>
      <c r="B98" s="50" t="s">
        <v>339</v>
      </c>
      <c r="C98" s="50" t="s">
        <v>358</v>
      </c>
      <c r="D98" s="50" t="s">
        <v>340</v>
      </c>
      <c r="E98" s="20">
        <v>1</v>
      </c>
      <c r="F98" s="4"/>
      <c r="G98" s="23">
        <v>0</v>
      </c>
      <c r="H98" s="23">
        <v>1</v>
      </c>
      <c r="I98" s="23"/>
      <c r="J98" s="23"/>
      <c r="K98" s="51" t="s">
        <v>338</v>
      </c>
    </row>
    <row r="99" spans="1:11" ht="36">
      <c r="A99" s="341" t="s">
        <v>146</v>
      </c>
      <c r="B99" s="28" t="s">
        <v>66</v>
      </c>
      <c r="C99" s="6" t="s">
        <v>67</v>
      </c>
      <c r="D99" s="6" t="s">
        <v>68</v>
      </c>
      <c r="E99" s="27">
        <v>0.8</v>
      </c>
      <c r="F99" s="4"/>
      <c r="G99" s="23">
        <v>0</v>
      </c>
      <c r="H99" s="9">
        <v>1</v>
      </c>
      <c r="I99" s="9"/>
      <c r="J99" s="9"/>
      <c r="K99" s="28" t="s">
        <v>69</v>
      </c>
    </row>
    <row r="100" spans="1:11" ht="61.5" customHeight="1">
      <c r="A100" s="342"/>
      <c r="B100" s="28" t="s">
        <v>70</v>
      </c>
      <c r="C100" s="6" t="s">
        <v>71</v>
      </c>
      <c r="D100" s="6" t="s">
        <v>72</v>
      </c>
      <c r="E100" s="27">
        <v>1</v>
      </c>
      <c r="F100" s="4" t="s">
        <v>420</v>
      </c>
      <c r="G100" s="23">
        <v>0</v>
      </c>
      <c r="H100" s="9">
        <v>1</v>
      </c>
      <c r="I100" s="9"/>
      <c r="J100" s="9"/>
      <c r="K100" s="28" t="s">
        <v>69</v>
      </c>
    </row>
    <row r="101" spans="1:11" s="17" customFormat="1" ht="24" customHeight="1">
      <c r="A101" s="372" t="s">
        <v>371</v>
      </c>
      <c r="B101" s="372"/>
      <c r="C101" s="372"/>
      <c r="D101" s="372"/>
      <c r="E101" s="372"/>
      <c r="F101" s="372"/>
      <c r="G101" s="372"/>
      <c r="H101" s="372"/>
      <c r="I101" s="372"/>
      <c r="J101" s="372"/>
      <c r="K101" s="372"/>
    </row>
    <row r="102" spans="1:11" s="17" customFormat="1" ht="36" customHeight="1">
      <c r="A102" s="373" t="s">
        <v>534</v>
      </c>
      <c r="B102" s="373"/>
      <c r="C102" s="373"/>
      <c r="D102" s="373"/>
      <c r="E102" s="373"/>
      <c r="F102" s="373"/>
      <c r="G102" s="373"/>
      <c r="H102" s="373"/>
      <c r="I102" s="373"/>
      <c r="J102" s="373"/>
      <c r="K102" s="373"/>
    </row>
    <row r="103" spans="1:11" s="2" customFormat="1" ht="35.25" customHeight="1">
      <c r="A103" s="46" t="s">
        <v>477</v>
      </c>
      <c r="B103" s="335" t="s">
        <v>479</v>
      </c>
      <c r="C103" s="335" t="s">
        <v>514</v>
      </c>
      <c r="D103" s="335" t="s">
        <v>3</v>
      </c>
      <c r="E103" s="335" t="s">
        <v>528</v>
      </c>
      <c r="F103" s="335"/>
      <c r="G103" s="335" t="s">
        <v>515</v>
      </c>
      <c r="H103" s="335"/>
      <c r="I103" s="335"/>
      <c r="J103" s="124"/>
      <c r="K103" s="335" t="s">
        <v>485</v>
      </c>
    </row>
    <row r="104" spans="1:11" s="2" customFormat="1" ht="36">
      <c r="A104" s="46" t="s">
        <v>478</v>
      </c>
      <c r="B104" s="335"/>
      <c r="C104" s="335"/>
      <c r="D104" s="335"/>
      <c r="E104" s="48" t="s">
        <v>392</v>
      </c>
      <c r="F104" s="48" t="s">
        <v>391</v>
      </c>
      <c r="G104" s="3" t="s">
        <v>516</v>
      </c>
      <c r="H104" s="3" t="s">
        <v>517</v>
      </c>
      <c r="I104" s="3" t="s">
        <v>396</v>
      </c>
      <c r="J104" s="3"/>
      <c r="K104" s="335"/>
    </row>
    <row r="105" spans="1:11" s="15" customFormat="1" ht="198.75" customHeight="1">
      <c r="A105" s="342" t="s">
        <v>482</v>
      </c>
      <c r="B105" s="360" t="s">
        <v>363</v>
      </c>
      <c r="C105" s="394" t="s">
        <v>364</v>
      </c>
      <c r="D105" s="59" t="s">
        <v>365</v>
      </c>
      <c r="E105" s="59">
        <v>20</v>
      </c>
      <c r="F105" s="59" t="s">
        <v>686</v>
      </c>
      <c r="G105" s="66">
        <v>0</v>
      </c>
      <c r="H105" s="59" t="s">
        <v>687</v>
      </c>
      <c r="I105" s="66"/>
      <c r="J105" s="66"/>
      <c r="K105" s="59" t="s">
        <v>366</v>
      </c>
    </row>
    <row r="106" spans="1:11" s="15" customFormat="1" ht="141.75" customHeight="1">
      <c r="A106" s="360"/>
      <c r="B106" s="360"/>
      <c r="C106" s="394"/>
      <c r="D106" s="59" t="s">
        <v>472</v>
      </c>
      <c r="E106" s="59">
        <v>8</v>
      </c>
      <c r="F106" s="59" t="s">
        <v>688</v>
      </c>
      <c r="G106" s="66">
        <v>0</v>
      </c>
      <c r="H106" s="59" t="s">
        <v>687</v>
      </c>
      <c r="I106" s="66"/>
      <c r="J106" s="66"/>
      <c r="K106" s="59" t="s">
        <v>366</v>
      </c>
    </row>
    <row r="107" spans="1:11" s="15" customFormat="1" ht="71.25" customHeight="1">
      <c r="A107" s="360"/>
      <c r="B107" s="360"/>
      <c r="C107" s="394"/>
      <c r="D107" s="59" t="s">
        <v>367</v>
      </c>
      <c r="E107" s="59">
        <v>0</v>
      </c>
      <c r="F107" s="59" t="s">
        <v>689</v>
      </c>
      <c r="G107" s="66">
        <v>0</v>
      </c>
      <c r="H107" s="59" t="s">
        <v>687</v>
      </c>
      <c r="I107" s="66"/>
      <c r="J107" s="66"/>
      <c r="K107" s="59" t="s">
        <v>366</v>
      </c>
    </row>
    <row r="108" spans="1:11" s="15" customFormat="1" ht="149.25" customHeight="1">
      <c r="A108" s="360"/>
      <c r="B108" s="360"/>
      <c r="C108" s="394"/>
      <c r="D108" s="59" t="s">
        <v>368</v>
      </c>
      <c r="E108" s="59" t="s">
        <v>423</v>
      </c>
      <c r="F108" s="59" t="s">
        <v>690</v>
      </c>
      <c r="G108" s="66">
        <v>0</v>
      </c>
      <c r="H108" s="59" t="s">
        <v>687</v>
      </c>
      <c r="I108" s="66"/>
      <c r="J108" s="66"/>
      <c r="K108" s="59" t="s">
        <v>366</v>
      </c>
    </row>
    <row r="109" spans="1:11" s="15" customFormat="1" ht="98.25" customHeight="1">
      <c r="A109" s="360"/>
      <c r="B109" s="360"/>
      <c r="C109" s="59" t="s">
        <v>369</v>
      </c>
      <c r="D109" s="59" t="s">
        <v>370</v>
      </c>
      <c r="E109" s="59" t="s">
        <v>424</v>
      </c>
      <c r="F109" s="59" t="s">
        <v>691</v>
      </c>
      <c r="G109" s="66">
        <v>1</v>
      </c>
      <c r="H109" s="27">
        <v>1</v>
      </c>
      <c r="I109" s="59"/>
      <c r="J109" s="128"/>
      <c r="K109" s="59" t="s">
        <v>366</v>
      </c>
    </row>
    <row r="110" spans="1:11" ht="48" customHeight="1">
      <c r="A110" s="360"/>
      <c r="B110" s="59" t="s">
        <v>66</v>
      </c>
      <c r="C110" s="59" t="s">
        <v>67</v>
      </c>
      <c r="D110" s="59" t="s">
        <v>68</v>
      </c>
      <c r="E110" s="42">
        <v>1</v>
      </c>
      <c r="F110" s="59" t="s">
        <v>692</v>
      </c>
      <c r="G110" s="66">
        <v>0</v>
      </c>
      <c r="H110" s="27">
        <v>1</v>
      </c>
      <c r="I110" s="27"/>
      <c r="J110" s="27"/>
      <c r="K110" s="59" t="s">
        <v>471</v>
      </c>
    </row>
    <row r="111" spans="1:11" ht="66.75" customHeight="1">
      <c r="A111" s="36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75" t="s">
        <v>272</v>
      </c>
      <c r="B113" s="375"/>
      <c r="C113" s="375"/>
      <c r="D113" s="375"/>
      <c r="E113" s="375"/>
      <c r="F113" s="375"/>
      <c r="G113" s="375"/>
      <c r="H113" s="375"/>
      <c r="I113" s="375"/>
      <c r="J113" s="375"/>
      <c r="K113" s="375"/>
    </row>
    <row r="114" spans="1:11" s="17" customFormat="1" ht="32.25" customHeight="1">
      <c r="A114" s="385" t="s">
        <v>293</v>
      </c>
      <c r="B114" s="385"/>
      <c r="C114" s="385"/>
      <c r="D114" s="385"/>
      <c r="E114" s="385"/>
      <c r="F114" s="385"/>
      <c r="G114" s="385"/>
      <c r="H114" s="385"/>
      <c r="I114" s="385"/>
      <c r="J114" s="385"/>
      <c r="K114" s="385"/>
    </row>
    <row r="115" spans="1:11" s="2" customFormat="1" ht="35.25" customHeight="1">
      <c r="A115" s="46" t="s">
        <v>477</v>
      </c>
      <c r="B115" s="335" t="s">
        <v>479</v>
      </c>
      <c r="C115" s="335" t="s">
        <v>514</v>
      </c>
      <c r="D115" s="335" t="s">
        <v>3</v>
      </c>
      <c r="E115" s="335" t="s">
        <v>528</v>
      </c>
      <c r="F115" s="335"/>
      <c r="G115" s="335" t="s">
        <v>515</v>
      </c>
      <c r="H115" s="335"/>
      <c r="I115" s="335"/>
      <c r="J115" s="124"/>
      <c r="K115" s="335" t="s">
        <v>485</v>
      </c>
    </row>
    <row r="116" spans="1:11" s="2" customFormat="1" ht="36">
      <c r="A116" s="46" t="s">
        <v>478</v>
      </c>
      <c r="B116" s="335"/>
      <c r="C116" s="335"/>
      <c r="D116" s="335"/>
      <c r="E116" s="48" t="s">
        <v>392</v>
      </c>
      <c r="F116" s="48" t="s">
        <v>391</v>
      </c>
      <c r="G116" s="3" t="s">
        <v>516</v>
      </c>
      <c r="H116" s="3" t="s">
        <v>517</v>
      </c>
      <c r="I116" s="3" t="s">
        <v>396</v>
      </c>
      <c r="J116" s="3"/>
      <c r="K116" s="335"/>
    </row>
    <row r="117" spans="1:11" s="14" customFormat="1" ht="88.5" customHeight="1">
      <c r="A117" s="360" t="s">
        <v>432</v>
      </c>
      <c r="B117" s="360" t="s">
        <v>597</v>
      </c>
      <c r="C117" s="360" t="s">
        <v>357</v>
      </c>
      <c r="D117" s="6" t="s">
        <v>596</v>
      </c>
      <c r="E117" s="87" t="s">
        <v>610</v>
      </c>
      <c r="F117" s="6" t="s">
        <v>625</v>
      </c>
      <c r="G117" s="88">
        <v>0</v>
      </c>
      <c r="H117" s="89">
        <v>6547040539</v>
      </c>
      <c r="I117" s="89"/>
      <c r="J117" s="89"/>
      <c r="K117" s="6" t="s">
        <v>611</v>
      </c>
    </row>
    <row r="118" spans="1:11" s="14" customFormat="1" ht="96">
      <c r="A118" s="360"/>
      <c r="B118" s="360"/>
      <c r="C118" s="360"/>
      <c r="D118" s="6" t="s">
        <v>476</v>
      </c>
      <c r="E118" s="27" t="s">
        <v>612</v>
      </c>
      <c r="F118" s="6" t="s">
        <v>694</v>
      </c>
      <c r="G118" s="66">
        <v>0</v>
      </c>
      <c r="H118" s="27">
        <v>0.5</v>
      </c>
      <c r="I118" s="90"/>
      <c r="J118" s="90"/>
      <c r="K118" s="6" t="s">
        <v>486</v>
      </c>
    </row>
    <row r="119" spans="1:11" s="14" customFormat="1" ht="72">
      <c r="A119" s="360"/>
      <c r="B119" s="360"/>
      <c r="C119" s="360"/>
      <c r="D119" s="6" t="s">
        <v>484</v>
      </c>
      <c r="E119" s="27" t="s">
        <v>613</v>
      </c>
      <c r="F119" s="6" t="s">
        <v>614</v>
      </c>
      <c r="G119" s="66">
        <v>0</v>
      </c>
      <c r="H119" s="27">
        <v>0.8</v>
      </c>
      <c r="I119" s="90"/>
      <c r="J119" s="90"/>
      <c r="K119" s="6" t="s">
        <v>486</v>
      </c>
    </row>
    <row r="120" spans="1:11" s="14" customFormat="1" ht="69.75" customHeight="1">
      <c r="A120" s="371"/>
      <c r="B120" s="6" t="s">
        <v>273</v>
      </c>
      <c r="C120" s="6" t="s">
        <v>274</v>
      </c>
      <c r="D120" s="6" t="s">
        <v>275</v>
      </c>
      <c r="E120" s="27">
        <v>1</v>
      </c>
      <c r="F120" s="50" t="s">
        <v>624</v>
      </c>
      <c r="G120" s="27">
        <v>0.7</v>
      </c>
      <c r="H120" s="66" t="s">
        <v>276</v>
      </c>
      <c r="I120" s="91"/>
      <c r="J120" s="91"/>
      <c r="K120" s="6" t="s">
        <v>361</v>
      </c>
    </row>
    <row r="121" spans="1:11" s="14" customFormat="1" ht="113.25" customHeight="1">
      <c r="A121" s="371"/>
      <c r="B121" s="6" t="s">
        <v>277</v>
      </c>
      <c r="C121" s="6" t="s">
        <v>278</v>
      </c>
      <c r="D121" s="6" t="s">
        <v>430</v>
      </c>
      <c r="E121" s="27">
        <v>0.9</v>
      </c>
      <c r="F121" s="50" t="s">
        <v>695</v>
      </c>
      <c r="G121" s="27">
        <v>0.9</v>
      </c>
      <c r="H121" s="27">
        <v>1</v>
      </c>
      <c r="I121" s="6"/>
      <c r="J121" s="128"/>
      <c r="K121" s="6" t="s">
        <v>487</v>
      </c>
    </row>
    <row r="122" spans="1:11" s="14" customFormat="1" ht="104.25" customHeight="1">
      <c r="A122" s="371"/>
      <c r="B122" s="6" t="s">
        <v>279</v>
      </c>
      <c r="C122" s="6" t="s">
        <v>280</v>
      </c>
      <c r="D122" s="6" t="s">
        <v>281</v>
      </c>
      <c r="E122" s="88" t="s">
        <v>425</v>
      </c>
      <c r="F122" s="50" t="s">
        <v>426</v>
      </c>
      <c r="G122" s="66">
        <v>0</v>
      </c>
      <c r="H122" s="27">
        <v>1</v>
      </c>
      <c r="I122" s="88"/>
      <c r="J122" s="88"/>
      <c r="K122" s="6" t="s">
        <v>488</v>
      </c>
    </row>
    <row r="123" spans="1:11" s="14" customFormat="1" ht="90" customHeight="1">
      <c r="A123" s="371"/>
      <c r="B123" s="6" t="s">
        <v>282</v>
      </c>
      <c r="C123" s="6" t="s">
        <v>283</v>
      </c>
      <c r="D123" s="6" t="s">
        <v>284</v>
      </c>
      <c r="E123" s="6" t="s">
        <v>615</v>
      </c>
      <c r="F123" s="50" t="s">
        <v>427</v>
      </c>
      <c r="G123" s="27">
        <v>0.87</v>
      </c>
      <c r="H123" s="27">
        <v>1</v>
      </c>
      <c r="I123" s="6"/>
      <c r="J123" s="128"/>
      <c r="K123" s="6" t="s">
        <v>488</v>
      </c>
    </row>
    <row r="124" spans="1:11" s="14" customFormat="1" ht="197.25" customHeight="1">
      <c r="A124" s="371"/>
      <c r="B124" s="26" t="s">
        <v>285</v>
      </c>
      <c r="C124" s="6" t="s">
        <v>286</v>
      </c>
      <c r="D124" s="6" t="s">
        <v>287</v>
      </c>
      <c r="E124" s="6" t="s">
        <v>616</v>
      </c>
      <c r="F124" s="50" t="s">
        <v>535</v>
      </c>
      <c r="G124" s="66">
        <v>0.5</v>
      </c>
      <c r="H124" s="27">
        <v>1</v>
      </c>
      <c r="I124" s="6"/>
      <c r="J124" s="128"/>
      <c r="K124" s="6" t="s">
        <v>489</v>
      </c>
    </row>
    <row r="125" spans="1:11" s="14" customFormat="1" ht="96">
      <c r="A125" s="371"/>
      <c r="B125" s="360" t="s">
        <v>288</v>
      </c>
      <c r="C125" s="6" t="s">
        <v>289</v>
      </c>
      <c r="D125" s="6" t="s">
        <v>290</v>
      </c>
      <c r="E125" s="6">
        <v>0</v>
      </c>
      <c r="F125" s="6" t="s">
        <v>490</v>
      </c>
      <c r="G125" s="66">
        <v>0</v>
      </c>
      <c r="H125" s="66" t="s">
        <v>276</v>
      </c>
      <c r="I125" s="6"/>
      <c r="J125" s="128"/>
      <c r="K125" s="6" t="s">
        <v>491</v>
      </c>
    </row>
    <row r="126" spans="1:11" s="14" customFormat="1" ht="48">
      <c r="A126" s="371"/>
      <c r="B126" s="360"/>
      <c r="C126" s="6" t="s">
        <v>291</v>
      </c>
      <c r="D126" s="6" t="s">
        <v>292</v>
      </c>
      <c r="E126" s="6">
        <v>0</v>
      </c>
      <c r="F126" s="6" t="s">
        <v>431</v>
      </c>
      <c r="G126" s="66">
        <v>0</v>
      </c>
      <c r="H126" s="66" t="s">
        <v>276</v>
      </c>
      <c r="I126" s="94"/>
      <c r="J126" s="94"/>
      <c r="K126" s="6" t="s">
        <v>361</v>
      </c>
    </row>
    <row r="127" spans="1:11" s="14" customFormat="1" ht="353.25" customHeight="1">
      <c r="A127" s="371"/>
      <c r="B127" s="6" t="s">
        <v>359</v>
      </c>
      <c r="C127" s="6" t="s">
        <v>428</v>
      </c>
      <c r="D127" s="6" t="s">
        <v>598</v>
      </c>
      <c r="E127" s="49" t="s">
        <v>706</v>
      </c>
      <c r="F127" s="49" t="s">
        <v>666</v>
      </c>
      <c r="G127" s="66">
        <v>0</v>
      </c>
      <c r="H127" s="66" t="s">
        <v>429</v>
      </c>
      <c r="I127" s="6"/>
      <c r="J127" s="128"/>
      <c r="K127" s="6" t="s">
        <v>360</v>
      </c>
    </row>
    <row r="128" spans="1:11" ht="48" customHeight="1">
      <c r="A128" s="371"/>
      <c r="B128" s="6" t="s">
        <v>66</v>
      </c>
      <c r="C128" s="6" t="s">
        <v>67</v>
      </c>
      <c r="D128" s="6" t="s">
        <v>68</v>
      </c>
      <c r="E128" s="42">
        <v>0.7</v>
      </c>
      <c r="F128" s="6" t="s">
        <v>594</v>
      </c>
      <c r="G128" s="66">
        <v>0</v>
      </c>
      <c r="H128" s="27">
        <v>0.7</v>
      </c>
      <c r="I128" s="6"/>
      <c r="J128" s="128"/>
      <c r="K128" s="6" t="s">
        <v>69</v>
      </c>
    </row>
    <row r="129" spans="1:11" ht="57" customHeight="1">
      <c r="A129" s="371"/>
      <c r="B129" s="6" t="s">
        <v>70</v>
      </c>
      <c r="C129" s="6" t="s">
        <v>71</v>
      </c>
      <c r="D129" s="6" t="s">
        <v>72</v>
      </c>
      <c r="E129" s="42">
        <v>1</v>
      </c>
      <c r="F129" s="6" t="s">
        <v>595</v>
      </c>
      <c r="G129" s="66">
        <v>0</v>
      </c>
      <c r="H129" s="27">
        <v>1</v>
      </c>
      <c r="I129" s="6"/>
      <c r="J129" s="128"/>
      <c r="K129" s="6" t="s">
        <v>69</v>
      </c>
    </row>
    <row r="130" spans="1:11" s="8" customFormat="1" ht="36" customHeight="1">
      <c r="A130" s="382" t="s">
        <v>483</v>
      </c>
      <c r="B130" s="383"/>
      <c r="C130" s="383"/>
      <c r="D130" s="383"/>
      <c r="E130" s="383"/>
      <c r="F130" s="383"/>
      <c r="G130" s="383"/>
      <c r="H130" s="383"/>
      <c r="I130" s="383"/>
      <c r="J130" s="383"/>
      <c r="K130" s="383"/>
    </row>
    <row r="131" spans="1:11" ht="25.5" customHeight="1">
      <c r="A131" s="369" t="s">
        <v>294</v>
      </c>
      <c r="B131" s="369"/>
      <c r="C131" s="369"/>
      <c r="D131" s="369"/>
      <c r="E131" s="369"/>
      <c r="F131" s="369"/>
      <c r="G131" s="369"/>
      <c r="H131" s="369"/>
      <c r="I131" s="369"/>
      <c r="J131" s="369"/>
      <c r="K131" s="369"/>
    </row>
    <row r="132" spans="1:11" ht="48.75" customHeight="1">
      <c r="A132" s="384" t="s">
        <v>522</v>
      </c>
      <c r="B132" s="384"/>
      <c r="C132" s="384"/>
      <c r="D132" s="384"/>
      <c r="E132" s="384"/>
      <c r="F132" s="384"/>
      <c r="G132" s="384"/>
      <c r="H132" s="384"/>
      <c r="I132" s="384"/>
      <c r="J132" s="384"/>
      <c r="K132" s="384"/>
    </row>
    <row r="133" spans="1:11" s="2" customFormat="1" ht="35.25" customHeight="1">
      <c r="A133" s="46" t="s">
        <v>477</v>
      </c>
      <c r="B133" s="335" t="s">
        <v>479</v>
      </c>
      <c r="C133" s="335" t="s">
        <v>514</v>
      </c>
      <c r="D133" s="335" t="s">
        <v>3</v>
      </c>
      <c r="E133" s="335" t="s">
        <v>528</v>
      </c>
      <c r="F133" s="335"/>
      <c r="G133" s="335" t="s">
        <v>515</v>
      </c>
      <c r="H133" s="335"/>
      <c r="I133" s="335"/>
      <c r="J133" s="124"/>
      <c r="K133" s="335" t="s">
        <v>394</v>
      </c>
    </row>
    <row r="134" spans="1:11" s="2" customFormat="1" ht="36">
      <c r="A134" s="46" t="s">
        <v>478</v>
      </c>
      <c r="B134" s="335"/>
      <c r="C134" s="335"/>
      <c r="D134" s="335"/>
      <c r="E134" s="48" t="s">
        <v>392</v>
      </c>
      <c r="F134" s="48" t="s">
        <v>391</v>
      </c>
      <c r="G134" s="3" t="s">
        <v>516</v>
      </c>
      <c r="H134" s="3" t="s">
        <v>517</v>
      </c>
      <c r="I134" s="3" t="s">
        <v>396</v>
      </c>
      <c r="J134" s="3"/>
      <c r="K134" s="335"/>
    </row>
    <row r="135" spans="1:11" s="44" customFormat="1" ht="228.75" customHeight="1">
      <c r="A135" s="387" t="s">
        <v>84</v>
      </c>
      <c r="B135" s="381" t="s">
        <v>295</v>
      </c>
      <c r="C135" s="381" t="s">
        <v>385</v>
      </c>
      <c r="D135" s="381" t="s">
        <v>599</v>
      </c>
      <c r="E135" s="381" t="s">
        <v>435</v>
      </c>
      <c r="F135" s="50" t="s">
        <v>601</v>
      </c>
      <c r="G135" s="402">
        <v>0</v>
      </c>
      <c r="H135" s="380">
        <v>1</v>
      </c>
      <c r="I135" s="395"/>
      <c r="J135" s="135"/>
      <c r="K135" s="381" t="s">
        <v>600</v>
      </c>
    </row>
    <row r="136" spans="1:11" s="44" customFormat="1" ht="193.5" customHeight="1">
      <c r="A136" s="387"/>
      <c r="B136" s="381"/>
      <c r="C136" s="381"/>
      <c r="D136" s="381"/>
      <c r="E136" s="381"/>
      <c r="F136" s="67" t="s">
        <v>602</v>
      </c>
      <c r="G136" s="402"/>
      <c r="H136" s="380"/>
      <c r="I136" s="395"/>
      <c r="J136" s="135"/>
      <c r="K136" s="381"/>
    </row>
    <row r="137" spans="1:11" s="44" customFormat="1" ht="60">
      <c r="A137" s="388"/>
      <c r="B137" s="379" t="s">
        <v>296</v>
      </c>
      <c r="C137" s="50" t="s">
        <v>523</v>
      </c>
      <c r="D137" s="4" t="s">
        <v>297</v>
      </c>
      <c r="E137" s="4" t="s">
        <v>436</v>
      </c>
      <c r="F137" s="50" t="s">
        <v>603</v>
      </c>
      <c r="G137" s="58">
        <v>0</v>
      </c>
      <c r="H137" s="68">
        <v>1</v>
      </c>
      <c r="I137" s="4"/>
      <c r="J137" s="4"/>
      <c r="K137" s="4" t="s">
        <v>298</v>
      </c>
    </row>
    <row r="138" spans="1:11" s="44" customFormat="1" ht="119.25" customHeight="1">
      <c r="A138" s="388"/>
      <c r="B138" s="379"/>
      <c r="C138" s="50" t="s">
        <v>386</v>
      </c>
      <c r="D138" s="4" t="s">
        <v>390</v>
      </c>
      <c r="E138" s="4" t="s">
        <v>524</v>
      </c>
      <c r="F138" s="50" t="s">
        <v>525</v>
      </c>
      <c r="G138" s="58">
        <v>0</v>
      </c>
      <c r="H138" s="68">
        <v>1</v>
      </c>
      <c r="I138" s="4"/>
      <c r="J138" s="4"/>
      <c r="K138" s="4" t="s">
        <v>299</v>
      </c>
    </row>
    <row r="139" spans="1:11" s="44" customFormat="1" ht="185.25" customHeight="1">
      <c r="A139" s="388"/>
      <c r="B139" s="342" t="s">
        <v>300</v>
      </c>
      <c r="C139" s="342" t="s">
        <v>387</v>
      </c>
      <c r="D139" s="342" t="s">
        <v>301</v>
      </c>
      <c r="E139" s="342" t="s">
        <v>604</v>
      </c>
      <c r="F139" s="50" t="s">
        <v>696</v>
      </c>
      <c r="G139" s="342">
        <v>0</v>
      </c>
      <c r="H139" s="342">
        <v>1</v>
      </c>
      <c r="I139" s="342"/>
      <c r="J139" s="125"/>
      <c r="K139" s="342" t="s">
        <v>302</v>
      </c>
    </row>
    <row r="140" spans="1:11" s="44" customFormat="1" ht="260.25" customHeight="1">
      <c r="A140" s="388"/>
      <c r="B140" s="356"/>
      <c r="C140" s="356"/>
      <c r="D140" s="356"/>
      <c r="E140" s="356"/>
      <c r="F140" s="50" t="s">
        <v>667</v>
      </c>
      <c r="G140" s="356"/>
      <c r="H140" s="356"/>
      <c r="I140" s="356"/>
      <c r="J140" s="130"/>
      <c r="K140" s="356"/>
    </row>
    <row r="141" spans="1:11" s="44" customFormat="1" ht="84">
      <c r="A141" s="388"/>
      <c r="B141" s="342" t="s">
        <v>303</v>
      </c>
      <c r="C141" s="4" t="s">
        <v>304</v>
      </c>
      <c r="D141" s="4" t="s">
        <v>305</v>
      </c>
      <c r="E141" s="4" t="s">
        <v>417</v>
      </c>
      <c r="F141" s="4" t="s">
        <v>433</v>
      </c>
      <c r="G141" s="69">
        <v>0</v>
      </c>
      <c r="H141" s="54"/>
      <c r="I141" s="54"/>
      <c r="J141" s="54"/>
      <c r="K141" s="4" t="s">
        <v>606</v>
      </c>
    </row>
    <row r="142" spans="1:11" s="44" customFormat="1" ht="57.75" customHeight="1">
      <c r="A142" s="388"/>
      <c r="B142" s="342"/>
      <c r="C142" s="4" t="s">
        <v>389</v>
      </c>
      <c r="D142" s="4" t="s">
        <v>388</v>
      </c>
      <c r="E142" s="4" t="s">
        <v>417</v>
      </c>
      <c r="F142" s="4" t="s">
        <v>668</v>
      </c>
      <c r="G142" s="69"/>
      <c r="H142" s="54"/>
      <c r="I142" s="54"/>
      <c r="J142" s="54"/>
      <c r="K142" s="4" t="s">
        <v>308</v>
      </c>
    </row>
    <row r="143" spans="1:11" s="44" customFormat="1" ht="48">
      <c r="A143" s="388"/>
      <c r="B143" s="342"/>
      <c r="C143" s="4" t="s">
        <v>306</v>
      </c>
      <c r="D143" s="4" t="s">
        <v>307</v>
      </c>
      <c r="E143" s="4" t="s">
        <v>425</v>
      </c>
      <c r="F143" s="4" t="s">
        <v>669</v>
      </c>
      <c r="G143" s="58">
        <v>0</v>
      </c>
      <c r="H143" s="68">
        <v>1</v>
      </c>
      <c r="I143" s="4"/>
      <c r="J143" s="4"/>
      <c r="K143" s="4" t="s">
        <v>607</v>
      </c>
    </row>
    <row r="144" spans="1:11" s="44" customFormat="1" ht="72">
      <c r="A144" s="388"/>
      <c r="B144" s="356"/>
      <c r="C144" s="4" t="s">
        <v>697</v>
      </c>
      <c r="D144" s="4" t="s">
        <v>307</v>
      </c>
      <c r="E144" s="4" t="s">
        <v>425</v>
      </c>
      <c r="F144" s="4" t="s">
        <v>628</v>
      </c>
      <c r="G144" s="58">
        <v>0</v>
      </c>
      <c r="H144" s="68">
        <v>1</v>
      </c>
      <c r="I144" s="4"/>
      <c r="J144" s="4"/>
      <c r="K144" s="4" t="s">
        <v>607</v>
      </c>
    </row>
    <row r="145" spans="1:11" s="8" customFormat="1" ht="72">
      <c r="A145" s="388"/>
      <c r="B145" s="4" t="s">
        <v>309</v>
      </c>
      <c r="C145" s="4" t="s">
        <v>310</v>
      </c>
      <c r="D145" s="4" t="s">
        <v>311</v>
      </c>
      <c r="E145" s="4" t="s">
        <v>413</v>
      </c>
      <c r="F145" s="4" t="s">
        <v>434</v>
      </c>
      <c r="G145" s="58">
        <v>0</v>
      </c>
      <c r="H145" s="68">
        <v>1</v>
      </c>
      <c r="I145" s="4"/>
      <c r="J145" s="4"/>
      <c r="K145" s="4" t="s">
        <v>312</v>
      </c>
    </row>
    <row r="146" spans="1:11" s="8" customFormat="1" ht="48">
      <c r="A146" s="333" t="s">
        <v>84</v>
      </c>
      <c r="B146" s="342" t="s">
        <v>313</v>
      </c>
      <c r="C146" s="6" t="s">
        <v>314</v>
      </c>
      <c r="D146" s="4" t="s">
        <v>315</v>
      </c>
      <c r="E146" s="4">
        <v>1</v>
      </c>
      <c r="F146" s="4" t="s">
        <v>437</v>
      </c>
      <c r="G146" s="58">
        <v>0</v>
      </c>
      <c r="H146" s="58">
        <v>1</v>
      </c>
      <c r="I146" s="58"/>
      <c r="J146" s="134"/>
      <c r="K146" s="4" t="s">
        <v>316</v>
      </c>
    </row>
    <row r="147" spans="1:11" s="8" customFormat="1" ht="48" customHeight="1">
      <c r="A147" s="334"/>
      <c r="B147" s="370"/>
      <c r="C147" s="4" t="s">
        <v>317</v>
      </c>
      <c r="D147" s="4" t="s">
        <v>318</v>
      </c>
      <c r="E147" s="4" t="s">
        <v>422</v>
      </c>
      <c r="F147" s="4" t="s">
        <v>698</v>
      </c>
      <c r="G147" s="58">
        <v>0</v>
      </c>
      <c r="H147" s="68">
        <v>1</v>
      </c>
      <c r="I147" s="68"/>
      <c r="J147" s="132"/>
      <c r="K147" s="4" t="s">
        <v>319</v>
      </c>
    </row>
    <row r="148" spans="1:11" s="8" customFormat="1" ht="45" customHeight="1">
      <c r="A148" s="334"/>
      <c r="B148" s="370"/>
      <c r="C148" s="4" t="s">
        <v>320</v>
      </c>
      <c r="D148" s="4" t="s">
        <v>321</v>
      </c>
      <c r="E148" s="4">
        <v>1</v>
      </c>
      <c r="F148" s="4" t="s">
        <v>437</v>
      </c>
      <c r="G148" s="58">
        <v>0</v>
      </c>
      <c r="H148" s="58">
        <v>1</v>
      </c>
      <c r="I148" s="58"/>
      <c r="J148" s="134"/>
      <c r="K148" s="4" t="s">
        <v>322</v>
      </c>
    </row>
    <row r="149" spans="1:11" s="8" customFormat="1" ht="30.75" customHeight="1">
      <c r="A149" s="334"/>
      <c r="B149" s="370"/>
      <c r="C149" s="50" t="s">
        <v>323</v>
      </c>
      <c r="D149" s="50" t="s">
        <v>324</v>
      </c>
      <c r="E149" s="50">
        <v>1</v>
      </c>
      <c r="F149" s="4" t="s">
        <v>437</v>
      </c>
      <c r="G149" s="58">
        <v>0</v>
      </c>
      <c r="H149" s="58">
        <v>1</v>
      </c>
      <c r="I149" s="58"/>
      <c r="J149" s="134"/>
      <c r="K149" s="4" t="s">
        <v>325</v>
      </c>
    </row>
    <row r="150" spans="1:11" s="8" customFormat="1" ht="50.25" customHeight="1">
      <c r="A150" s="334"/>
      <c r="B150" s="356"/>
      <c r="C150" s="6" t="s">
        <v>71</v>
      </c>
      <c r="D150" s="6" t="s">
        <v>72</v>
      </c>
      <c r="E150" s="42">
        <v>1</v>
      </c>
      <c r="F150" s="50" t="s">
        <v>605</v>
      </c>
      <c r="G150" s="66">
        <v>0</v>
      </c>
      <c r="H150" s="27">
        <v>1</v>
      </c>
      <c r="I150" s="27"/>
      <c r="J150" s="27"/>
      <c r="K150" s="49" t="s">
        <v>69</v>
      </c>
    </row>
    <row r="151" spans="1:208" s="45" customFormat="1" ht="55.5" customHeight="1">
      <c r="A151" s="334"/>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69" t="s">
        <v>205</v>
      </c>
      <c r="B152" s="369"/>
      <c r="C152" s="369"/>
      <c r="D152" s="369"/>
      <c r="E152" s="369"/>
      <c r="F152" s="369"/>
      <c r="G152" s="369"/>
      <c r="H152" s="369"/>
      <c r="I152" s="369"/>
      <c r="J152" s="369"/>
      <c r="K152" s="36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42" t="s">
        <v>526</v>
      </c>
      <c r="B153" s="342"/>
      <c r="C153" s="342"/>
      <c r="D153" s="342"/>
      <c r="E153" s="342"/>
      <c r="F153" s="342"/>
      <c r="G153" s="342"/>
      <c r="H153" s="342"/>
      <c r="I153" s="342"/>
      <c r="J153" s="342"/>
      <c r="K153" s="34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335" t="s">
        <v>479</v>
      </c>
      <c r="C154" s="335" t="s">
        <v>514</v>
      </c>
      <c r="D154" s="335" t="s">
        <v>3</v>
      </c>
      <c r="E154" s="335" t="s">
        <v>528</v>
      </c>
      <c r="F154" s="335"/>
      <c r="G154" s="335" t="s">
        <v>515</v>
      </c>
      <c r="H154" s="335"/>
      <c r="I154" s="335"/>
      <c r="J154" s="124"/>
      <c r="K154" s="335" t="s">
        <v>394</v>
      </c>
    </row>
    <row r="155" spans="1:11" s="2" customFormat="1" ht="36">
      <c r="A155" s="75" t="s">
        <v>478</v>
      </c>
      <c r="B155" s="335"/>
      <c r="C155" s="335"/>
      <c r="D155" s="335"/>
      <c r="E155" s="48" t="s">
        <v>392</v>
      </c>
      <c r="F155" s="48" t="s">
        <v>391</v>
      </c>
      <c r="G155" s="3" t="s">
        <v>516</v>
      </c>
      <c r="H155" s="3" t="s">
        <v>517</v>
      </c>
      <c r="I155" s="3" t="s">
        <v>396</v>
      </c>
      <c r="J155" s="3"/>
      <c r="K155" s="335"/>
    </row>
    <row r="156" spans="1:212" s="14" customFormat="1" ht="85.5" customHeight="1">
      <c r="A156" s="340"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70"/>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70"/>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70"/>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70"/>
      <c r="B160" s="50" t="s">
        <v>162</v>
      </c>
      <c r="C160" s="50" t="s">
        <v>163</v>
      </c>
      <c r="D160" s="4" t="s">
        <v>164</v>
      </c>
      <c r="E160" s="70" t="s">
        <v>441</v>
      </c>
      <c r="F160" s="49" t="s">
        <v>466</v>
      </c>
      <c r="G160" s="58">
        <v>0</v>
      </c>
      <c r="H160" s="68">
        <v>1</v>
      </c>
      <c r="I160" s="20"/>
      <c r="J160" s="131"/>
      <c r="K160" s="49" t="s">
        <v>158</v>
      </c>
    </row>
    <row r="161" spans="1:11" ht="108">
      <c r="A161" s="370"/>
      <c r="B161" s="71" t="s">
        <v>165</v>
      </c>
      <c r="C161" s="72" t="s">
        <v>166</v>
      </c>
      <c r="D161" s="4" t="s">
        <v>167</v>
      </c>
      <c r="E161" s="58">
        <v>3</v>
      </c>
      <c r="F161" s="49" t="s">
        <v>608</v>
      </c>
      <c r="G161" s="58">
        <v>0</v>
      </c>
      <c r="H161" s="58">
        <v>3</v>
      </c>
      <c r="I161" s="20"/>
      <c r="J161" s="131"/>
      <c r="K161" s="55" t="s">
        <v>168</v>
      </c>
    </row>
    <row r="162" spans="1:11" ht="84">
      <c r="A162" s="370"/>
      <c r="B162" s="71" t="s">
        <v>169</v>
      </c>
      <c r="C162" s="72" t="s">
        <v>170</v>
      </c>
      <c r="D162" s="4" t="s">
        <v>171</v>
      </c>
      <c r="E162" s="58">
        <v>1</v>
      </c>
      <c r="F162" s="49" t="s">
        <v>442</v>
      </c>
      <c r="G162" s="58">
        <v>0</v>
      </c>
      <c r="H162" s="58">
        <v>1</v>
      </c>
      <c r="I162" s="20"/>
      <c r="J162" s="131"/>
      <c r="K162" s="55" t="s">
        <v>103</v>
      </c>
    </row>
    <row r="163" spans="1:11" ht="108">
      <c r="A163" s="360" t="s">
        <v>439</v>
      </c>
      <c r="B163" s="73" t="s">
        <v>341</v>
      </c>
      <c r="C163" s="18" t="s">
        <v>172</v>
      </c>
      <c r="D163" s="4" t="s">
        <v>173</v>
      </c>
      <c r="E163" s="58">
        <v>1</v>
      </c>
      <c r="F163" s="20" t="s">
        <v>512</v>
      </c>
      <c r="G163" s="58">
        <v>0</v>
      </c>
      <c r="H163" s="58">
        <v>1</v>
      </c>
      <c r="I163" s="98"/>
      <c r="J163" s="98"/>
      <c r="K163" s="55" t="s">
        <v>174</v>
      </c>
    </row>
    <row r="164" spans="1:212" ht="56.25" customHeight="1">
      <c r="A164" s="36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60"/>
      <c r="B165" s="49" t="s">
        <v>617</v>
      </c>
      <c r="C165" s="50" t="s">
        <v>618</v>
      </c>
      <c r="D165" s="4" t="s">
        <v>177</v>
      </c>
      <c r="E165" s="4">
        <v>1</v>
      </c>
      <c r="F165" s="50" t="s">
        <v>622</v>
      </c>
      <c r="G165" s="58">
        <v>0</v>
      </c>
      <c r="H165" s="58">
        <v>1</v>
      </c>
      <c r="I165" s="98"/>
      <c r="J165" s="98"/>
      <c r="K165" s="55" t="s">
        <v>178</v>
      </c>
    </row>
    <row r="166" spans="1:11" ht="216" customHeight="1">
      <c r="A166" s="360"/>
      <c r="B166" s="377" t="s">
        <v>179</v>
      </c>
      <c r="C166" s="376" t="s">
        <v>180</v>
      </c>
      <c r="D166" s="4" t="s">
        <v>176</v>
      </c>
      <c r="E166" s="4" t="s">
        <v>620</v>
      </c>
      <c r="F166" s="120" t="s">
        <v>699</v>
      </c>
      <c r="G166" s="58">
        <v>0</v>
      </c>
      <c r="H166" s="68">
        <v>1</v>
      </c>
      <c r="I166" s="50"/>
      <c r="J166" s="125"/>
      <c r="K166" s="55" t="s">
        <v>621</v>
      </c>
    </row>
    <row r="167" spans="1:11" ht="132.75" customHeight="1">
      <c r="A167" s="360"/>
      <c r="B167" s="377"/>
      <c r="C167" s="376"/>
      <c r="D167" s="4" t="s">
        <v>176</v>
      </c>
      <c r="E167" s="4" t="s">
        <v>510</v>
      </c>
      <c r="F167" s="120" t="s">
        <v>619</v>
      </c>
      <c r="G167" s="58">
        <v>0</v>
      </c>
      <c r="H167" s="68">
        <v>1</v>
      </c>
      <c r="I167" s="50"/>
      <c r="J167" s="125"/>
      <c r="K167" s="55" t="s">
        <v>621</v>
      </c>
    </row>
    <row r="168" spans="1:11" ht="120">
      <c r="A168" s="360"/>
      <c r="B168" s="74" t="s">
        <v>181</v>
      </c>
      <c r="C168" s="50" t="s">
        <v>182</v>
      </c>
      <c r="D168" s="4" t="s">
        <v>507</v>
      </c>
      <c r="E168" s="4">
        <v>1</v>
      </c>
      <c r="F168" s="49" t="s">
        <v>509</v>
      </c>
      <c r="G168" s="58">
        <v>0</v>
      </c>
      <c r="H168" s="58">
        <v>1</v>
      </c>
      <c r="I168" s="98"/>
      <c r="J168" s="98"/>
      <c r="K168" s="55" t="s">
        <v>508</v>
      </c>
    </row>
    <row r="169" spans="1:11" ht="108">
      <c r="A169" s="360"/>
      <c r="B169" s="50" t="s">
        <v>183</v>
      </c>
      <c r="C169" s="50" t="s">
        <v>184</v>
      </c>
      <c r="D169" s="4" t="s">
        <v>176</v>
      </c>
      <c r="E169" s="4" t="s">
        <v>419</v>
      </c>
      <c r="F169" s="49" t="s">
        <v>444</v>
      </c>
      <c r="G169" s="58">
        <v>0</v>
      </c>
      <c r="H169" s="68" t="s">
        <v>510</v>
      </c>
      <c r="I169" s="49"/>
      <c r="J169" s="126"/>
      <c r="K169" s="55" t="s">
        <v>174</v>
      </c>
    </row>
    <row r="170" spans="1:11" ht="48">
      <c r="A170" s="360"/>
      <c r="B170" s="50" t="s">
        <v>185</v>
      </c>
      <c r="C170" s="50" t="s">
        <v>186</v>
      </c>
      <c r="D170" s="50" t="s">
        <v>187</v>
      </c>
      <c r="E170" s="50">
        <v>1</v>
      </c>
      <c r="F170" s="49" t="s">
        <v>700</v>
      </c>
      <c r="G170" s="58">
        <v>0</v>
      </c>
      <c r="H170" s="58">
        <v>1</v>
      </c>
      <c r="I170" s="98"/>
      <c r="J170" s="98"/>
      <c r="K170" s="55" t="s">
        <v>174</v>
      </c>
    </row>
    <row r="171" spans="1:11" ht="48">
      <c r="A171" s="360"/>
      <c r="B171" s="50" t="s">
        <v>188</v>
      </c>
      <c r="C171" s="49" t="s">
        <v>189</v>
      </c>
      <c r="D171" s="50" t="s">
        <v>190</v>
      </c>
      <c r="E171" s="50" t="s">
        <v>436</v>
      </c>
      <c r="F171" s="49" t="s">
        <v>445</v>
      </c>
      <c r="G171" s="58">
        <v>0</v>
      </c>
      <c r="H171" s="50" t="s">
        <v>436</v>
      </c>
      <c r="I171" s="49"/>
      <c r="J171" s="126"/>
      <c r="K171" s="55" t="s">
        <v>174</v>
      </c>
    </row>
    <row r="172" spans="1:11" ht="36">
      <c r="A172" s="360"/>
      <c r="B172" s="50" t="s">
        <v>191</v>
      </c>
      <c r="C172" s="50" t="s">
        <v>192</v>
      </c>
      <c r="D172" s="71" t="s">
        <v>193</v>
      </c>
      <c r="E172" s="71">
        <v>1</v>
      </c>
      <c r="F172" s="49" t="s">
        <v>447</v>
      </c>
      <c r="G172" s="58">
        <v>0</v>
      </c>
      <c r="H172" s="58">
        <v>1</v>
      </c>
      <c r="I172" s="49"/>
      <c r="J172" s="126"/>
      <c r="K172" s="55" t="s">
        <v>174</v>
      </c>
    </row>
    <row r="173" spans="1:11" ht="48">
      <c r="A173" s="360"/>
      <c r="B173" s="50" t="s">
        <v>194</v>
      </c>
      <c r="C173" s="50" t="s">
        <v>195</v>
      </c>
      <c r="D173" s="49" t="s">
        <v>196</v>
      </c>
      <c r="E173" s="49">
        <v>1</v>
      </c>
      <c r="F173" s="74" t="s">
        <v>609</v>
      </c>
      <c r="G173" s="20">
        <v>0</v>
      </c>
      <c r="H173" s="20">
        <v>1</v>
      </c>
      <c r="I173" s="49"/>
      <c r="J173" s="126"/>
      <c r="K173" s="55" t="s">
        <v>174</v>
      </c>
    </row>
    <row r="174" spans="1:11" ht="36">
      <c r="A174" s="360" t="s">
        <v>197</v>
      </c>
      <c r="B174" s="26" t="s">
        <v>198</v>
      </c>
      <c r="C174" s="52" t="s">
        <v>199</v>
      </c>
      <c r="D174" s="53" t="s">
        <v>200</v>
      </c>
      <c r="E174" s="53" t="s">
        <v>572</v>
      </c>
      <c r="F174" s="97"/>
      <c r="G174" s="99">
        <v>0</v>
      </c>
      <c r="H174" s="96">
        <v>1</v>
      </c>
      <c r="I174" s="99"/>
      <c r="J174" s="131"/>
      <c r="K174" s="55" t="s">
        <v>201</v>
      </c>
    </row>
    <row r="175" spans="1:11" ht="60">
      <c r="A175" s="370"/>
      <c r="B175" s="52" t="s">
        <v>202</v>
      </c>
      <c r="C175" s="52" t="s">
        <v>203</v>
      </c>
      <c r="D175" s="52" t="s">
        <v>176</v>
      </c>
      <c r="E175" s="99" t="s">
        <v>422</v>
      </c>
      <c r="F175" s="56" t="s">
        <v>467</v>
      </c>
      <c r="G175" s="99">
        <v>0</v>
      </c>
      <c r="H175" s="19">
        <v>1</v>
      </c>
      <c r="I175" s="98"/>
      <c r="J175" s="98"/>
      <c r="K175" s="55" t="s">
        <v>168</v>
      </c>
    </row>
    <row r="176" spans="1:11" ht="72">
      <c r="A176" s="370"/>
      <c r="B176" s="72" t="s">
        <v>268</v>
      </c>
      <c r="C176" s="72" t="s">
        <v>271</v>
      </c>
      <c r="D176" s="52" t="s">
        <v>269</v>
      </c>
      <c r="E176" s="52" t="s">
        <v>573</v>
      </c>
      <c r="F176" s="97"/>
      <c r="G176" s="99">
        <v>0</v>
      </c>
      <c r="H176" s="19">
        <v>1</v>
      </c>
      <c r="I176" s="99"/>
      <c r="J176" s="131"/>
      <c r="K176" s="55" t="s">
        <v>204</v>
      </c>
    </row>
    <row r="177" spans="1:11" ht="36">
      <c r="A177" s="370"/>
      <c r="B177" s="53" t="s">
        <v>66</v>
      </c>
      <c r="C177" s="59" t="s">
        <v>67</v>
      </c>
      <c r="D177" s="59" t="s">
        <v>68</v>
      </c>
      <c r="E177" s="42">
        <v>0.8</v>
      </c>
      <c r="F177" s="4" t="s">
        <v>446</v>
      </c>
      <c r="G177" s="66">
        <v>0</v>
      </c>
      <c r="H177" s="27">
        <v>1</v>
      </c>
      <c r="I177" s="27"/>
      <c r="J177" s="27"/>
      <c r="K177" s="53" t="s">
        <v>69</v>
      </c>
    </row>
    <row r="178" spans="1:11" ht="72">
      <c r="A178" s="370"/>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75" t="s">
        <v>86</v>
      </c>
      <c r="B180" s="375"/>
      <c r="C180" s="375"/>
      <c r="D180" s="375"/>
      <c r="E180" s="375"/>
      <c r="F180" s="375"/>
      <c r="G180" s="375"/>
      <c r="H180" s="375"/>
      <c r="I180" s="375"/>
      <c r="J180" s="375"/>
      <c r="K180" s="375"/>
    </row>
    <row r="181" spans="1:11" ht="24" customHeight="1">
      <c r="A181" s="386" t="s">
        <v>87</v>
      </c>
      <c r="B181" s="386"/>
      <c r="C181" s="386"/>
      <c r="D181" s="386"/>
      <c r="E181" s="386"/>
      <c r="F181" s="386"/>
      <c r="G181" s="386"/>
      <c r="H181" s="386"/>
      <c r="I181" s="386"/>
      <c r="J181" s="386"/>
      <c r="K181" s="386"/>
    </row>
    <row r="182" spans="1:11" s="2" customFormat="1" ht="35.25" customHeight="1">
      <c r="A182" s="75" t="s">
        <v>477</v>
      </c>
      <c r="B182" s="335" t="s">
        <v>479</v>
      </c>
      <c r="C182" s="335" t="s">
        <v>514</v>
      </c>
      <c r="D182" s="335" t="s">
        <v>3</v>
      </c>
      <c r="E182" s="335" t="s">
        <v>528</v>
      </c>
      <c r="F182" s="335"/>
      <c r="G182" s="335" t="s">
        <v>515</v>
      </c>
      <c r="H182" s="335"/>
      <c r="I182" s="335"/>
      <c r="J182" s="124"/>
      <c r="K182" s="335" t="s">
        <v>394</v>
      </c>
    </row>
    <row r="183" spans="1:11" s="2" customFormat="1" ht="36">
      <c r="A183" s="75" t="s">
        <v>478</v>
      </c>
      <c r="B183" s="335"/>
      <c r="C183" s="335"/>
      <c r="D183" s="335"/>
      <c r="E183" s="48" t="s">
        <v>392</v>
      </c>
      <c r="F183" s="48" t="s">
        <v>391</v>
      </c>
      <c r="G183" s="3" t="s">
        <v>516</v>
      </c>
      <c r="H183" s="3" t="s">
        <v>517</v>
      </c>
      <c r="I183" s="3" t="s">
        <v>396</v>
      </c>
      <c r="J183" s="3"/>
      <c r="K183" s="335"/>
    </row>
    <row r="184" spans="1:11" ht="72">
      <c r="A184" s="341" t="s">
        <v>88</v>
      </c>
      <c r="B184" s="50" t="s">
        <v>89</v>
      </c>
      <c r="C184" s="50" t="s">
        <v>90</v>
      </c>
      <c r="D184" s="50" t="s">
        <v>116</v>
      </c>
      <c r="E184" s="82">
        <v>1</v>
      </c>
      <c r="F184" s="83" t="s">
        <v>473</v>
      </c>
      <c r="G184" s="19">
        <v>0</v>
      </c>
      <c r="H184" s="82">
        <v>1</v>
      </c>
      <c r="I184" s="32"/>
      <c r="J184" s="32"/>
      <c r="K184" s="100" t="s">
        <v>91</v>
      </c>
    </row>
    <row r="185" spans="1:11" ht="80.25" customHeight="1">
      <c r="A185" s="341"/>
      <c r="B185" s="50" t="s">
        <v>92</v>
      </c>
      <c r="C185" s="50" t="s">
        <v>93</v>
      </c>
      <c r="D185" s="50" t="s">
        <v>94</v>
      </c>
      <c r="E185" s="70" t="s">
        <v>537</v>
      </c>
      <c r="F185" s="84" t="s">
        <v>538</v>
      </c>
      <c r="G185" s="19">
        <v>0</v>
      </c>
      <c r="H185" s="82">
        <v>1</v>
      </c>
      <c r="I185" s="58"/>
      <c r="J185" s="134"/>
      <c r="K185" s="100" t="s">
        <v>539</v>
      </c>
    </row>
    <row r="186" spans="1:11" ht="88.5" customHeight="1">
      <c r="A186" s="341"/>
      <c r="B186" s="50" t="s">
        <v>95</v>
      </c>
      <c r="C186" s="50" t="s">
        <v>701</v>
      </c>
      <c r="D186" s="50" t="s">
        <v>96</v>
      </c>
      <c r="E186" s="70" t="s">
        <v>540</v>
      </c>
      <c r="F186" s="84" t="s">
        <v>702</v>
      </c>
      <c r="G186" s="19">
        <v>0.1</v>
      </c>
      <c r="H186" s="82">
        <v>1</v>
      </c>
      <c r="I186" s="4"/>
      <c r="J186" s="4"/>
      <c r="K186" s="50" t="s">
        <v>539</v>
      </c>
    </row>
    <row r="187" spans="1:11" ht="72">
      <c r="A187" s="341"/>
      <c r="B187" s="50" t="s">
        <v>97</v>
      </c>
      <c r="C187" s="50" t="s">
        <v>98</v>
      </c>
      <c r="D187" s="50" t="s">
        <v>99</v>
      </c>
      <c r="E187" s="70" t="s">
        <v>449</v>
      </c>
      <c r="F187" s="84" t="s">
        <v>703</v>
      </c>
      <c r="G187" s="19">
        <v>0</v>
      </c>
      <c r="H187" s="82">
        <v>1</v>
      </c>
      <c r="I187" s="32"/>
      <c r="J187" s="32"/>
      <c r="K187" s="50" t="s">
        <v>539</v>
      </c>
    </row>
    <row r="188" spans="1:11" ht="113.25" customHeight="1">
      <c r="A188" s="341"/>
      <c r="B188" s="50" t="s">
        <v>100</v>
      </c>
      <c r="C188" s="50" t="s">
        <v>101</v>
      </c>
      <c r="D188" s="50" t="s">
        <v>102</v>
      </c>
      <c r="E188" s="34" t="s">
        <v>541</v>
      </c>
      <c r="F188" s="85" t="s">
        <v>542</v>
      </c>
      <c r="G188" s="19">
        <v>0</v>
      </c>
      <c r="H188" s="82">
        <v>1</v>
      </c>
      <c r="I188" s="32"/>
      <c r="J188" s="32"/>
      <c r="K188" s="50" t="s">
        <v>103</v>
      </c>
    </row>
    <row r="189" spans="1:11" ht="120" customHeight="1">
      <c r="A189" s="341"/>
      <c r="B189" s="50" t="s">
        <v>104</v>
      </c>
      <c r="C189" s="50" t="s">
        <v>105</v>
      </c>
      <c r="D189" s="50" t="s">
        <v>117</v>
      </c>
      <c r="E189" s="34" t="s">
        <v>417</v>
      </c>
      <c r="F189" s="50" t="s">
        <v>543</v>
      </c>
      <c r="G189" s="19">
        <v>0</v>
      </c>
      <c r="H189" s="82">
        <v>1</v>
      </c>
      <c r="I189" s="34"/>
      <c r="J189" s="34"/>
      <c r="K189" s="50" t="s">
        <v>103</v>
      </c>
    </row>
    <row r="190" spans="1:11" ht="144" customHeight="1">
      <c r="A190" s="341"/>
      <c r="B190" s="50"/>
      <c r="C190" s="50" t="s">
        <v>106</v>
      </c>
      <c r="D190" s="50" t="s">
        <v>107</v>
      </c>
      <c r="E190" s="70" t="s">
        <v>544</v>
      </c>
      <c r="F190" s="119" t="s">
        <v>704</v>
      </c>
      <c r="G190" s="19">
        <v>0</v>
      </c>
      <c r="H190" s="82">
        <v>1</v>
      </c>
      <c r="I190" s="37"/>
      <c r="J190" s="37"/>
      <c r="K190" s="50" t="s">
        <v>330</v>
      </c>
    </row>
    <row r="191" spans="1:11" ht="128.25" customHeight="1">
      <c r="A191" s="341"/>
      <c r="B191" s="50" t="s">
        <v>108</v>
      </c>
      <c r="C191" s="50" t="s">
        <v>109</v>
      </c>
      <c r="D191" s="50" t="s">
        <v>110</v>
      </c>
      <c r="E191" s="34" t="s">
        <v>448</v>
      </c>
      <c r="F191" s="119" t="s">
        <v>549</v>
      </c>
      <c r="G191" s="19">
        <v>0</v>
      </c>
      <c r="H191" s="19">
        <v>0</v>
      </c>
      <c r="I191" s="84"/>
      <c r="J191" s="84"/>
      <c r="K191" s="50" t="s">
        <v>111</v>
      </c>
    </row>
    <row r="192" spans="1:11" s="8" customFormat="1" ht="148.5" customHeight="1">
      <c r="A192" s="341"/>
      <c r="B192" s="342" t="s">
        <v>112</v>
      </c>
      <c r="C192" s="342" t="s">
        <v>113</v>
      </c>
      <c r="D192" s="50" t="s">
        <v>114</v>
      </c>
      <c r="E192" s="66">
        <v>1</v>
      </c>
      <c r="F192" s="50" t="s">
        <v>705</v>
      </c>
      <c r="G192" s="19">
        <v>0</v>
      </c>
      <c r="H192" s="82">
        <v>1</v>
      </c>
      <c r="I192" s="38"/>
      <c r="J192" s="38"/>
      <c r="K192" s="49" t="s">
        <v>545</v>
      </c>
    </row>
    <row r="193" spans="1:11" s="8" customFormat="1" ht="132">
      <c r="A193" s="50"/>
      <c r="B193" s="342"/>
      <c r="C193" s="342"/>
      <c r="D193" s="50" t="s">
        <v>115</v>
      </c>
      <c r="E193" s="27">
        <v>1</v>
      </c>
      <c r="F193" s="86" t="s">
        <v>546</v>
      </c>
      <c r="G193" s="19">
        <v>0</v>
      </c>
      <c r="H193" s="82">
        <v>1</v>
      </c>
      <c r="I193" s="37"/>
      <c r="J193" s="37"/>
      <c r="K193" s="49" t="s">
        <v>474</v>
      </c>
    </row>
    <row r="194" spans="1:11" s="8" customFormat="1" ht="48" customHeight="1">
      <c r="A194" s="392"/>
      <c r="B194" s="53" t="s">
        <v>66</v>
      </c>
      <c r="C194" s="55" t="s">
        <v>67</v>
      </c>
      <c r="D194" s="59" t="s">
        <v>68</v>
      </c>
      <c r="E194" s="82">
        <v>1</v>
      </c>
      <c r="F194" s="86" t="s">
        <v>547</v>
      </c>
      <c r="G194" s="19">
        <v>0</v>
      </c>
      <c r="H194" s="82">
        <v>1</v>
      </c>
      <c r="I194" s="39"/>
      <c r="J194" s="39"/>
      <c r="K194" s="52" t="s">
        <v>103</v>
      </c>
    </row>
    <row r="195" spans="1:11" ht="60">
      <c r="A195" s="392"/>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75" t="s">
        <v>326</v>
      </c>
      <c r="B197" s="375"/>
      <c r="C197" s="375"/>
      <c r="D197" s="375"/>
      <c r="E197" s="375"/>
      <c r="F197" s="375"/>
      <c r="G197" s="375"/>
      <c r="H197" s="375"/>
      <c r="I197" s="375"/>
      <c r="J197" s="375"/>
      <c r="K197" s="375"/>
    </row>
    <row r="198" spans="1:11" s="2" customFormat="1" ht="35.25" customHeight="1">
      <c r="A198" s="46" t="s">
        <v>477</v>
      </c>
      <c r="B198" s="335" t="s">
        <v>479</v>
      </c>
      <c r="C198" s="335" t="s">
        <v>514</v>
      </c>
      <c r="D198" s="335" t="s">
        <v>3</v>
      </c>
      <c r="E198" s="335" t="s">
        <v>528</v>
      </c>
      <c r="F198" s="335"/>
      <c r="G198" s="335" t="s">
        <v>515</v>
      </c>
      <c r="H198" s="335"/>
      <c r="I198" s="335"/>
      <c r="J198" s="124"/>
      <c r="K198" s="335" t="s">
        <v>394</v>
      </c>
    </row>
    <row r="199" spans="1:11" s="2" customFormat="1" ht="36">
      <c r="A199" s="75" t="s">
        <v>478</v>
      </c>
      <c r="B199" s="335"/>
      <c r="C199" s="335"/>
      <c r="D199" s="335"/>
      <c r="E199" s="48" t="s">
        <v>392</v>
      </c>
      <c r="F199" s="48" t="s">
        <v>391</v>
      </c>
      <c r="G199" s="3" t="s">
        <v>516</v>
      </c>
      <c r="H199" s="3" t="s">
        <v>517</v>
      </c>
      <c r="I199" s="3" t="s">
        <v>396</v>
      </c>
      <c r="J199" s="3"/>
      <c r="K199" s="335"/>
    </row>
    <row r="200" spans="1:11" ht="54" customHeight="1">
      <c r="A200" s="390" t="s">
        <v>242</v>
      </c>
      <c r="B200" s="4" t="s">
        <v>74</v>
      </c>
      <c r="C200" s="52" t="s">
        <v>575</v>
      </c>
      <c r="D200" s="52" t="s">
        <v>576</v>
      </c>
      <c r="E200" s="99">
        <v>1</v>
      </c>
      <c r="F200" s="56" t="s">
        <v>577</v>
      </c>
      <c r="G200" s="99">
        <v>0</v>
      </c>
      <c r="H200" s="99">
        <v>1</v>
      </c>
      <c r="I200" s="99"/>
      <c r="J200" s="131"/>
      <c r="K200" s="54" t="s">
        <v>578</v>
      </c>
    </row>
    <row r="201" spans="1:11" ht="54" customHeight="1">
      <c r="A201" s="391"/>
      <c r="B201" s="52" t="s">
        <v>75</v>
      </c>
      <c r="C201" s="52" t="s">
        <v>118</v>
      </c>
      <c r="D201" s="52" t="s">
        <v>270</v>
      </c>
      <c r="E201" s="96" t="s">
        <v>579</v>
      </c>
      <c r="F201" s="52"/>
      <c r="G201" s="95">
        <v>0</v>
      </c>
      <c r="H201" s="96">
        <v>1</v>
      </c>
      <c r="I201" s="52"/>
      <c r="J201" s="125"/>
      <c r="K201" s="54" t="s">
        <v>578</v>
      </c>
    </row>
    <row r="202" spans="1:11" ht="70.5" customHeight="1">
      <c r="A202" s="391"/>
      <c r="B202" s="52" t="s">
        <v>76</v>
      </c>
      <c r="C202" s="52" t="s">
        <v>77</v>
      </c>
      <c r="D202" s="52" t="s">
        <v>580</v>
      </c>
      <c r="E202" s="96" t="s">
        <v>581</v>
      </c>
      <c r="F202" s="52" t="s">
        <v>582</v>
      </c>
      <c r="G202" s="95">
        <v>0</v>
      </c>
      <c r="H202" s="96">
        <v>1</v>
      </c>
      <c r="I202" s="52"/>
      <c r="J202" s="125"/>
      <c r="K202" s="54" t="s">
        <v>578</v>
      </c>
    </row>
    <row r="203" spans="1:11" ht="52.5" customHeight="1">
      <c r="A203" s="391"/>
      <c r="B203" s="342" t="s">
        <v>119</v>
      </c>
      <c r="C203" s="52" t="s">
        <v>79</v>
      </c>
      <c r="D203" s="52" t="s">
        <v>583</v>
      </c>
      <c r="E203" s="96" t="s">
        <v>584</v>
      </c>
      <c r="F203" s="52" t="s">
        <v>585</v>
      </c>
      <c r="G203" s="95">
        <v>0</v>
      </c>
      <c r="H203" s="96">
        <v>1</v>
      </c>
      <c r="I203" s="96"/>
      <c r="J203" s="132"/>
      <c r="K203" s="54" t="s">
        <v>78</v>
      </c>
    </row>
    <row r="204" spans="1:11" ht="96">
      <c r="A204" s="391"/>
      <c r="B204" s="370"/>
      <c r="C204" s="52" t="s">
        <v>344</v>
      </c>
      <c r="D204" s="52" t="s">
        <v>586</v>
      </c>
      <c r="E204" s="19">
        <f>1000/5000</f>
        <v>0.2</v>
      </c>
      <c r="F204" s="52" t="s">
        <v>587</v>
      </c>
      <c r="G204" s="96">
        <v>0.8</v>
      </c>
      <c r="H204" s="96">
        <v>1</v>
      </c>
      <c r="I204" s="96"/>
      <c r="J204" s="132"/>
      <c r="K204" s="54" t="s">
        <v>78</v>
      </c>
    </row>
    <row r="205" spans="1:11" ht="72">
      <c r="A205" s="391"/>
      <c r="B205" s="52" t="s">
        <v>80</v>
      </c>
      <c r="C205" s="52" t="s">
        <v>81</v>
      </c>
      <c r="D205" s="52" t="s">
        <v>590</v>
      </c>
      <c r="E205" s="96">
        <v>1</v>
      </c>
      <c r="F205" s="52"/>
      <c r="G205" s="95">
        <v>0</v>
      </c>
      <c r="H205" s="96">
        <v>1</v>
      </c>
      <c r="I205" s="96"/>
      <c r="J205" s="132"/>
      <c r="K205" s="54" t="s">
        <v>78</v>
      </c>
    </row>
    <row r="206" spans="1:11" ht="165.75" customHeight="1">
      <c r="A206" s="391"/>
      <c r="B206" s="52" t="s">
        <v>82</v>
      </c>
      <c r="C206" s="52" t="s">
        <v>83</v>
      </c>
      <c r="D206" s="52" t="s">
        <v>588</v>
      </c>
      <c r="E206" s="96">
        <v>1</v>
      </c>
      <c r="F206" s="52" t="s">
        <v>591</v>
      </c>
      <c r="G206" s="95">
        <v>0</v>
      </c>
      <c r="H206" s="96">
        <v>1</v>
      </c>
      <c r="I206" s="52"/>
      <c r="J206" s="125"/>
      <c r="K206" s="54" t="s">
        <v>578</v>
      </c>
    </row>
    <row r="207" spans="1:11" ht="64.5" customHeight="1">
      <c r="A207" s="391"/>
      <c r="B207" s="53" t="s">
        <v>66</v>
      </c>
      <c r="C207" s="59" t="s">
        <v>67</v>
      </c>
      <c r="D207" s="59" t="s">
        <v>68</v>
      </c>
      <c r="E207" s="27">
        <v>0.4</v>
      </c>
      <c r="F207" s="97" t="s">
        <v>589</v>
      </c>
      <c r="G207" s="66">
        <v>0</v>
      </c>
      <c r="H207" s="27">
        <v>1</v>
      </c>
      <c r="I207" s="27"/>
      <c r="J207" s="27"/>
      <c r="K207" s="53" t="s">
        <v>69</v>
      </c>
    </row>
    <row r="208" spans="1:11" ht="59.25" customHeight="1">
      <c r="A208" s="391"/>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78" t="s">
        <v>241</v>
      </c>
      <c r="B210" s="378"/>
      <c r="C210" s="378"/>
      <c r="D210" s="378"/>
      <c r="E210" s="378"/>
      <c r="F210" s="378"/>
      <c r="G210" s="378"/>
      <c r="H210" s="378"/>
      <c r="I210" s="378"/>
      <c r="J210" s="378"/>
      <c r="K210" s="378"/>
    </row>
    <row r="211" spans="1:11" ht="27" customHeight="1">
      <c r="A211" s="393" t="s">
        <v>331</v>
      </c>
      <c r="B211" s="393"/>
      <c r="C211" s="393"/>
      <c r="D211" s="393"/>
      <c r="E211" s="393"/>
      <c r="F211" s="393"/>
      <c r="G211" s="393"/>
      <c r="H211" s="393"/>
      <c r="I211" s="393"/>
      <c r="J211" s="393"/>
      <c r="K211" s="393"/>
    </row>
    <row r="212" spans="1:11" s="2" customFormat="1" ht="35.25" customHeight="1">
      <c r="A212" s="46" t="s">
        <v>477</v>
      </c>
      <c r="B212" s="335" t="s">
        <v>479</v>
      </c>
      <c r="C212" s="335" t="s">
        <v>514</v>
      </c>
      <c r="D212" s="335" t="s">
        <v>3</v>
      </c>
      <c r="E212" s="335" t="s">
        <v>528</v>
      </c>
      <c r="F212" s="335"/>
      <c r="G212" s="335" t="s">
        <v>515</v>
      </c>
      <c r="H212" s="335"/>
      <c r="I212" s="335"/>
      <c r="J212" s="124"/>
      <c r="K212" s="335" t="s">
        <v>394</v>
      </c>
    </row>
    <row r="213" spans="1:11" s="2" customFormat="1" ht="36">
      <c r="A213" s="46" t="s">
        <v>478</v>
      </c>
      <c r="B213" s="335"/>
      <c r="C213" s="335"/>
      <c r="D213" s="335"/>
      <c r="E213" s="48" t="s">
        <v>392</v>
      </c>
      <c r="F213" s="48" t="s">
        <v>391</v>
      </c>
      <c r="G213" s="3" t="s">
        <v>516</v>
      </c>
      <c r="H213" s="3" t="s">
        <v>517</v>
      </c>
      <c r="I213" s="3" t="s">
        <v>396</v>
      </c>
      <c r="J213" s="3"/>
      <c r="K213" s="335"/>
    </row>
    <row r="214" spans="1:11" ht="96">
      <c r="A214" s="342" t="s">
        <v>242</v>
      </c>
      <c r="B214" s="52" t="s">
        <v>243</v>
      </c>
      <c r="C214" s="52" t="s">
        <v>244</v>
      </c>
      <c r="D214" s="52" t="s">
        <v>245</v>
      </c>
      <c r="E214" s="80" t="s">
        <v>451</v>
      </c>
      <c r="F214" s="52" t="s">
        <v>452</v>
      </c>
      <c r="G214" s="95">
        <v>0</v>
      </c>
      <c r="H214" s="96">
        <v>1</v>
      </c>
      <c r="I214" s="52"/>
      <c r="J214" s="125"/>
      <c r="K214" s="52" t="s">
        <v>246</v>
      </c>
    </row>
    <row r="215" spans="1:11" ht="72">
      <c r="A215" s="344"/>
      <c r="B215" s="52" t="s">
        <v>247</v>
      </c>
      <c r="C215" s="52" t="s">
        <v>248</v>
      </c>
      <c r="D215" s="52" t="s">
        <v>249</v>
      </c>
      <c r="E215" s="96">
        <v>1</v>
      </c>
      <c r="F215" s="52" t="s">
        <v>453</v>
      </c>
      <c r="G215" s="95">
        <v>0</v>
      </c>
      <c r="H215" s="96">
        <v>1</v>
      </c>
      <c r="I215" s="96"/>
      <c r="J215" s="132"/>
      <c r="K215" s="4" t="s">
        <v>127</v>
      </c>
    </row>
    <row r="216" spans="1:11" ht="48">
      <c r="A216" s="344"/>
      <c r="B216" s="52" t="s">
        <v>250</v>
      </c>
      <c r="C216" s="52" t="s">
        <v>251</v>
      </c>
      <c r="D216" s="52" t="s">
        <v>252</v>
      </c>
      <c r="E216" s="96">
        <v>1</v>
      </c>
      <c r="F216" s="52" t="s">
        <v>454</v>
      </c>
      <c r="G216" s="95">
        <v>0</v>
      </c>
      <c r="H216" s="96">
        <v>1</v>
      </c>
      <c r="I216" s="96"/>
      <c r="J216" s="132"/>
      <c r="K216" s="4" t="s">
        <v>253</v>
      </c>
    </row>
    <row r="217" spans="1:11" ht="60">
      <c r="A217" s="344"/>
      <c r="B217" s="52" t="s">
        <v>254</v>
      </c>
      <c r="C217" s="52" t="s">
        <v>255</v>
      </c>
      <c r="D217" s="52" t="s">
        <v>256</v>
      </c>
      <c r="E217" s="81">
        <v>24927184</v>
      </c>
      <c r="F217" s="52" t="s">
        <v>627</v>
      </c>
      <c r="G217" s="95">
        <v>0</v>
      </c>
      <c r="H217" s="96">
        <v>1</v>
      </c>
      <c r="I217" s="81"/>
      <c r="J217" s="81"/>
      <c r="K217" s="4" t="s">
        <v>127</v>
      </c>
    </row>
    <row r="218" spans="1:11" ht="62.25" customHeight="1">
      <c r="A218" s="344"/>
      <c r="B218" s="342" t="s">
        <v>257</v>
      </c>
      <c r="C218" s="52" t="s">
        <v>258</v>
      </c>
      <c r="D218" s="52" t="s">
        <v>259</v>
      </c>
      <c r="E218" s="95">
        <v>220</v>
      </c>
      <c r="F218" s="52" t="s">
        <v>626</v>
      </c>
      <c r="G218" s="95">
        <v>0</v>
      </c>
      <c r="H218" s="96">
        <v>1</v>
      </c>
      <c r="I218" s="52"/>
      <c r="J218" s="125"/>
      <c r="K218" s="4" t="s">
        <v>260</v>
      </c>
    </row>
    <row r="219" spans="1:11" ht="64.5" customHeight="1">
      <c r="A219" s="344"/>
      <c r="B219" s="342"/>
      <c r="C219" s="52" t="s">
        <v>261</v>
      </c>
      <c r="D219" s="52" t="s">
        <v>262</v>
      </c>
      <c r="E219" s="96">
        <v>0.4</v>
      </c>
      <c r="F219" s="52" t="s">
        <v>455</v>
      </c>
      <c r="G219" s="95">
        <v>0</v>
      </c>
      <c r="H219" s="96">
        <v>0.7</v>
      </c>
      <c r="I219" s="96"/>
      <c r="J219" s="132"/>
      <c r="K219" s="4" t="s">
        <v>263</v>
      </c>
    </row>
    <row r="220" spans="1:11" ht="47.25" customHeight="1">
      <c r="A220" s="344"/>
      <c r="B220" s="52" t="s">
        <v>264</v>
      </c>
      <c r="C220" s="52" t="s">
        <v>265</v>
      </c>
      <c r="D220" s="52" t="s">
        <v>266</v>
      </c>
      <c r="E220" s="96">
        <v>0.7</v>
      </c>
      <c r="F220" s="52" t="s">
        <v>456</v>
      </c>
      <c r="G220" s="95">
        <v>0</v>
      </c>
      <c r="H220" s="96">
        <v>0.7</v>
      </c>
      <c r="I220" s="96"/>
      <c r="J220" s="132"/>
      <c r="K220" s="4" t="s">
        <v>267</v>
      </c>
    </row>
    <row r="221" spans="1:11" ht="61.5" customHeight="1">
      <c r="A221" s="344"/>
      <c r="B221" s="53" t="s">
        <v>66</v>
      </c>
      <c r="C221" s="59" t="s">
        <v>67</v>
      </c>
      <c r="D221" s="59" t="s">
        <v>68</v>
      </c>
      <c r="E221" s="27">
        <v>0.5</v>
      </c>
      <c r="F221" s="52" t="s">
        <v>457</v>
      </c>
      <c r="G221" s="66">
        <v>0</v>
      </c>
      <c r="H221" s="27">
        <v>1</v>
      </c>
      <c r="I221" s="27"/>
      <c r="J221" s="27"/>
      <c r="K221" s="53" t="s">
        <v>69</v>
      </c>
    </row>
    <row r="222" spans="1:11" ht="60">
      <c r="A222" s="344"/>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6" t="s">
        <v>670</v>
      </c>
      <c r="B225" s="336"/>
      <c r="C225" s="336"/>
      <c r="D225" s="336"/>
      <c r="E225" s="336"/>
      <c r="F225" s="336"/>
      <c r="G225" s="336"/>
      <c r="H225" s="336"/>
      <c r="I225" s="336"/>
      <c r="J225" s="336"/>
      <c r="K225" s="336"/>
    </row>
    <row r="226" spans="1:11" s="2" customFormat="1" ht="37.5" customHeight="1">
      <c r="A226" s="398" t="s">
        <v>1</v>
      </c>
      <c r="B226" s="335" t="s">
        <v>2</v>
      </c>
      <c r="C226" s="335" t="s">
        <v>527</v>
      </c>
      <c r="D226" s="389" t="s">
        <v>3</v>
      </c>
      <c r="E226" s="335" t="s">
        <v>528</v>
      </c>
      <c r="F226" s="335"/>
      <c r="G226" s="335" t="s">
        <v>515</v>
      </c>
      <c r="H226" s="335"/>
      <c r="I226" s="335"/>
      <c r="J226" s="124"/>
      <c r="K226" s="335" t="s">
        <v>5</v>
      </c>
    </row>
    <row r="227" spans="1:11" s="2" customFormat="1" ht="36">
      <c r="A227" s="398"/>
      <c r="B227" s="335"/>
      <c r="C227" s="335"/>
      <c r="D227" s="389"/>
      <c r="E227" s="48" t="s">
        <v>392</v>
      </c>
      <c r="F227" s="48" t="s">
        <v>391</v>
      </c>
      <c r="G227" s="3" t="s">
        <v>516</v>
      </c>
      <c r="H227" s="3" t="s">
        <v>517</v>
      </c>
      <c r="I227" s="3" t="s">
        <v>396</v>
      </c>
      <c r="J227" s="3"/>
      <c r="K227" s="335"/>
    </row>
    <row r="228" spans="1:11" ht="391.5" customHeight="1">
      <c r="A228" s="342" t="s">
        <v>120</v>
      </c>
      <c r="B228" s="342" t="s">
        <v>121</v>
      </c>
      <c r="C228" s="342" t="s">
        <v>332</v>
      </c>
      <c r="D228" s="52" t="s">
        <v>122</v>
      </c>
      <c r="E228" s="123" t="s">
        <v>722</v>
      </c>
      <c r="F228" s="137" t="s">
        <v>720</v>
      </c>
      <c r="G228" s="95">
        <v>0</v>
      </c>
      <c r="H228" s="96">
        <v>1</v>
      </c>
      <c r="I228" s="95"/>
      <c r="J228" s="134"/>
      <c r="K228" s="52" t="s">
        <v>123</v>
      </c>
    </row>
    <row r="229" spans="1:11" ht="234" customHeight="1">
      <c r="A229" s="344"/>
      <c r="B229" s="342"/>
      <c r="C229" s="342"/>
      <c r="D229" s="52" t="s">
        <v>468</v>
      </c>
      <c r="E229" s="77">
        <v>86</v>
      </c>
      <c r="F229" s="97" t="s">
        <v>593</v>
      </c>
      <c r="G229" s="77">
        <v>0</v>
      </c>
      <c r="H229" s="99"/>
      <c r="I229" s="95"/>
      <c r="J229" s="134"/>
      <c r="K229" s="52" t="s">
        <v>123</v>
      </c>
    </row>
    <row r="230" spans="1:11" ht="62.25" customHeight="1">
      <c r="A230" s="344"/>
      <c r="B230" s="370"/>
      <c r="C230" s="370"/>
      <c r="D230" s="52" t="s">
        <v>374</v>
      </c>
      <c r="E230" s="77">
        <v>1</v>
      </c>
      <c r="F230" s="97" t="s">
        <v>592</v>
      </c>
      <c r="G230" s="77">
        <v>0</v>
      </c>
      <c r="H230" s="77">
        <v>4</v>
      </c>
      <c r="I230" s="97"/>
      <c r="J230" s="133"/>
      <c r="K230" s="52" t="s">
        <v>123</v>
      </c>
    </row>
    <row r="231" spans="1:11" ht="183.75" customHeight="1">
      <c r="A231" s="344"/>
      <c r="B231" s="370"/>
      <c r="C231" s="370"/>
      <c r="D231" s="52" t="s">
        <v>333</v>
      </c>
      <c r="E231" s="77">
        <v>1</v>
      </c>
      <c r="F231" s="122" t="s">
        <v>721</v>
      </c>
      <c r="G231" s="77">
        <v>0</v>
      </c>
      <c r="H231" s="77">
        <v>1</v>
      </c>
      <c r="I231" s="97"/>
      <c r="J231" s="133"/>
      <c r="K231" s="52" t="s">
        <v>123</v>
      </c>
    </row>
    <row r="232" spans="1:11" ht="58.5" customHeight="1">
      <c r="A232" s="344"/>
      <c r="B232" s="97" t="s">
        <v>66</v>
      </c>
      <c r="C232" s="56" t="s">
        <v>67</v>
      </c>
      <c r="D232" s="56" t="s">
        <v>68</v>
      </c>
      <c r="E232" s="78">
        <v>1</v>
      </c>
      <c r="F232" s="97" t="s">
        <v>460</v>
      </c>
      <c r="G232" s="79">
        <v>0</v>
      </c>
      <c r="H232" s="78">
        <v>1</v>
      </c>
      <c r="I232" s="78"/>
      <c r="J232" s="78"/>
      <c r="K232" s="52" t="s">
        <v>123</v>
      </c>
    </row>
    <row r="233" spans="1:11" ht="108">
      <c r="A233" s="344"/>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99" t="s">
        <v>327</v>
      </c>
      <c r="B236" s="399"/>
      <c r="C236" s="399"/>
      <c r="D236" s="399"/>
      <c r="E236" s="399"/>
      <c r="F236" s="399"/>
      <c r="G236" s="399"/>
      <c r="H236" s="399"/>
      <c r="I236" s="399"/>
      <c r="J236" s="399"/>
      <c r="K236" s="399"/>
    </row>
    <row r="237" spans="1:11" s="2" customFormat="1" ht="35.25" customHeight="1">
      <c r="A237" s="46" t="s">
        <v>477</v>
      </c>
      <c r="B237" s="335" t="s">
        <v>479</v>
      </c>
      <c r="C237" s="335" t="s">
        <v>514</v>
      </c>
      <c r="D237" s="335" t="s">
        <v>3</v>
      </c>
      <c r="E237" s="335" t="s">
        <v>528</v>
      </c>
      <c r="F237" s="335"/>
      <c r="G237" s="335" t="s">
        <v>4</v>
      </c>
      <c r="H237" s="335"/>
      <c r="I237" s="335"/>
      <c r="J237" s="124"/>
      <c r="K237" s="335" t="s">
        <v>394</v>
      </c>
    </row>
    <row r="238" spans="1:11" s="2" customFormat="1" ht="36">
      <c r="A238" s="46" t="s">
        <v>478</v>
      </c>
      <c r="B238" s="335"/>
      <c r="C238" s="335"/>
      <c r="D238" s="335"/>
      <c r="E238" s="48" t="s">
        <v>392</v>
      </c>
      <c r="F238" s="48" t="s">
        <v>391</v>
      </c>
      <c r="G238" s="3" t="s">
        <v>516</v>
      </c>
      <c r="H238" s="3" t="s">
        <v>517</v>
      </c>
      <c r="I238" s="3" t="s">
        <v>396</v>
      </c>
      <c r="J238" s="3"/>
      <c r="K238" s="335"/>
    </row>
    <row r="239" spans="1:11" ht="65.25" customHeight="1">
      <c r="A239" s="340" t="s">
        <v>84</v>
      </c>
      <c r="B239" s="342" t="s">
        <v>124</v>
      </c>
      <c r="C239" s="342" t="s">
        <v>125</v>
      </c>
      <c r="D239" s="19" t="s">
        <v>126</v>
      </c>
      <c r="E239" s="38">
        <v>179</v>
      </c>
      <c r="F239" s="18" t="s">
        <v>462</v>
      </c>
      <c r="G239" s="20">
        <v>0</v>
      </c>
      <c r="H239" s="20" t="s">
        <v>129</v>
      </c>
      <c r="I239" s="20"/>
      <c r="J239" s="131"/>
      <c r="K239" s="76" t="s">
        <v>127</v>
      </c>
    </row>
    <row r="240" spans="1:11" ht="36">
      <c r="A240" s="340"/>
      <c r="B240" s="342"/>
      <c r="C240" s="342"/>
      <c r="D240" s="6" t="s">
        <v>128</v>
      </c>
      <c r="E240" s="19">
        <v>1</v>
      </c>
      <c r="F240" s="18" t="s">
        <v>463</v>
      </c>
      <c r="G240" s="20">
        <v>0</v>
      </c>
      <c r="H240" s="19">
        <v>1</v>
      </c>
      <c r="I240" s="19"/>
      <c r="J240" s="19"/>
      <c r="K240" s="76" t="s">
        <v>127</v>
      </c>
    </row>
    <row r="241" spans="1:11" ht="36">
      <c r="A241" s="340"/>
      <c r="B241" s="49" t="s">
        <v>66</v>
      </c>
      <c r="C241" s="6" t="s">
        <v>67</v>
      </c>
      <c r="D241" s="6" t="s">
        <v>68</v>
      </c>
      <c r="E241" s="27">
        <v>1</v>
      </c>
      <c r="F241" s="18" t="s">
        <v>464</v>
      </c>
      <c r="G241" s="66">
        <v>0</v>
      </c>
      <c r="H241" s="27">
        <v>1</v>
      </c>
      <c r="I241" s="27"/>
      <c r="J241" s="27"/>
      <c r="K241" s="76" t="s">
        <v>127</v>
      </c>
    </row>
    <row r="242" spans="1:11" ht="60">
      <c r="A242" s="340"/>
      <c r="B242" s="49" t="s">
        <v>70</v>
      </c>
      <c r="C242" s="6" t="s">
        <v>71</v>
      </c>
      <c r="D242" s="6" t="s">
        <v>72</v>
      </c>
      <c r="E242" s="19">
        <v>1</v>
      </c>
      <c r="F242" s="18" t="s">
        <v>465</v>
      </c>
      <c r="G242" s="66">
        <v>0</v>
      </c>
      <c r="H242" s="27">
        <v>1</v>
      </c>
      <c r="I242" s="27"/>
      <c r="J242" s="27"/>
      <c r="K242" s="76" t="s">
        <v>127</v>
      </c>
    </row>
    <row r="243" spans="8:11" ht="12.75">
      <c r="H243" s="339" t="s">
        <v>657</v>
      </c>
      <c r="I243" s="339"/>
      <c r="J243" s="339"/>
      <c r="K243" s="339"/>
    </row>
    <row r="244" ht="12">
      <c r="A244" s="1" t="s">
        <v>623</v>
      </c>
    </row>
    <row r="248" spans="1:2" ht="12">
      <c r="A248" s="397" t="s">
        <v>714</v>
      </c>
      <c r="B248" s="397"/>
    </row>
    <row r="249" spans="1:2" ht="12">
      <c r="A249" s="396" t="s">
        <v>715</v>
      </c>
      <c r="B249" s="396"/>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49" t="s">
        <v>574</v>
      </c>
      <c r="B1" s="349"/>
      <c r="C1" s="349"/>
      <c r="D1" s="349"/>
      <c r="E1" s="349"/>
      <c r="F1" s="349"/>
      <c r="G1" s="349"/>
      <c r="H1" s="349"/>
      <c r="I1" s="349"/>
      <c r="J1" s="349"/>
      <c r="K1" s="349"/>
    </row>
    <row r="2" spans="1:11" ht="21" customHeight="1">
      <c r="A2" s="349" t="s">
        <v>0</v>
      </c>
      <c r="B2" s="349"/>
      <c r="C2" s="349"/>
      <c r="D2" s="349"/>
      <c r="E2" s="349"/>
      <c r="F2" s="349"/>
      <c r="G2" s="349"/>
      <c r="H2" s="349"/>
      <c r="I2" s="349"/>
      <c r="J2" s="349"/>
      <c r="K2" s="349"/>
    </row>
    <row r="3" spans="1:11" ht="31.5" customHeight="1">
      <c r="A3" s="350" t="s">
        <v>208</v>
      </c>
      <c r="B3" s="351"/>
      <c r="C3" s="351"/>
      <c r="D3" s="351"/>
      <c r="E3" s="351"/>
      <c r="F3" s="351"/>
      <c r="G3" s="351"/>
      <c r="H3" s="351"/>
      <c r="I3" s="351"/>
      <c r="J3" s="351"/>
      <c r="K3" s="351"/>
    </row>
    <row r="4" spans="1:11" s="33" customFormat="1" ht="40.5" customHeight="1">
      <c r="A4" s="47" t="s">
        <v>477</v>
      </c>
      <c r="B4" s="335" t="s">
        <v>479</v>
      </c>
      <c r="C4" s="335" t="s">
        <v>514</v>
      </c>
      <c r="D4" s="335" t="s">
        <v>3</v>
      </c>
      <c r="E4" s="352" t="s">
        <v>528</v>
      </c>
      <c r="F4" s="354"/>
      <c r="G4" s="352" t="s">
        <v>515</v>
      </c>
      <c r="H4" s="353"/>
      <c r="I4" s="353"/>
      <c r="J4" s="354"/>
      <c r="K4" s="335" t="s">
        <v>485</v>
      </c>
    </row>
    <row r="5" spans="1:11" s="33" customFormat="1" ht="36">
      <c r="A5" s="47" t="s">
        <v>478</v>
      </c>
      <c r="B5" s="335"/>
      <c r="C5" s="335"/>
      <c r="D5" s="335"/>
      <c r="E5" s="124" t="s">
        <v>392</v>
      </c>
      <c r="F5" s="124" t="s">
        <v>391</v>
      </c>
      <c r="G5" s="3" t="s">
        <v>516</v>
      </c>
      <c r="H5" s="3" t="s">
        <v>517</v>
      </c>
      <c r="I5" s="3" t="s">
        <v>396</v>
      </c>
      <c r="J5" s="3" t="s">
        <v>391</v>
      </c>
      <c r="K5" s="335"/>
    </row>
    <row r="6" spans="1:11" s="5" customFormat="1" ht="60" customHeight="1">
      <c r="A6" s="357" t="s">
        <v>6</v>
      </c>
      <c r="B6" s="128" t="s">
        <v>7</v>
      </c>
      <c r="C6" s="4" t="s">
        <v>8</v>
      </c>
      <c r="D6" s="4" t="s">
        <v>393</v>
      </c>
      <c r="E6" s="32" t="s">
        <v>492</v>
      </c>
      <c r="F6" s="337" t="s">
        <v>671</v>
      </c>
      <c r="G6" s="32">
        <v>273</v>
      </c>
      <c r="H6" s="32">
        <v>600</v>
      </c>
      <c r="I6" s="138" t="s">
        <v>723</v>
      </c>
      <c r="J6" s="157" t="s">
        <v>790</v>
      </c>
      <c r="K6" s="126" t="s">
        <v>9</v>
      </c>
    </row>
    <row r="7" spans="1:11" s="5" customFormat="1" ht="60">
      <c r="A7" s="358"/>
      <c r="B7" s="128" t="s">
        <v>10</v>
      </c>
      <c r="C7" s="4" t="s">
        <v>11</v>
      </c>
      <c r="D7" s="4" t="s">
        <v>350</v>
      </c>
      <c r="E7" s="134" t="s">
        <v>493</v>
      </c>
      <c r="F7" s="338"/>
      <c r="G7" s="32">
        <v>275</v>
      </c>
      <c r="H7" s="32">
        <v>500</v>
      </c>
      <c r="I7" s="138" t="s">
        <v>724</v>
      </c>
      <c r="J7" s="157" t="s">
        <v>790</v>
      </c>
      <c r="K7" s="126" t="s">
        <v>9</v>
      </c>
    </row>
    <row r="8" spans="1:12" s="33" customFormat="1" ht="83.25" customHeight="1">
      <c r="A8" s="359"/>
      <c r="B8" s="346" t="s">
        <v>13</v>
      </c>
      <c r="C8" s="128" t="s">
        <v>518</v>
      </c>
      <c r="D8" s="128" t="s">
        <v>14</v>
      </c>
      <c r="E8" s="128" t="s">
        <v>397</v>
      </c>
      <c r="F8" s="4" t="s">
        <v>672</v>
      </c>
      <c r="G8" s="32">
        <v>0</v>
      </c>
      <c r="H8" s="32">
        <v>1</v>
      </c>
      <c r="I8" s="66" t="s">
        <v>397</v>
      </c>
      <c r="J8" s="157" t="s">
        <v>791</v>
      </c>
      <c r="K8" s="154" t="s">
        <v>793</v>
      </c>
      <c r="L8" s="33">
        <v>616</v>
      </c>
    </row>
    <row r="9" spans="1:12" s="33" customFormat="1" ht="113.25" customHeight="1">
      <c r="A9" s="359"/>
      <c r="B9" s="347"/>
      <c r="C9" s="4" t="s">
        <v>355</v>
      </c>
      <c r="D9" s="4" t="s">
        <v>351</v>
      </c>
      <c r="E9" s="4" t="s">
        <v>629</v>
      </c>
      <c r="F9" s="4" t="s">
        <v>630</v>
      </c>
      <c r="G9" s="23">
        <v>0</v>
      </c>
      <c r="H9" s="34" t="s">
        <v>727</v>
      </c>
      <c r="I9" s="156" t="s">
        <v>728</v>
      </c>
      <c r="J9" s="157" t="s">
        <v>794</v>
      </c>
      <c r="K9" s="152" t="s">
        <v>795</v>
      </c>
      <c r="L9" s="33">
        <v>1110</v>
      </c>
    </row>
    <row r="10" spans="1:11" s="33" customFormat="1" ht="51" customHeight="1">
      <c r="A10" s="359"/>
      <c r="B10" s="347"/>
      <c r="C10" s="4" t="s">
        <v>642</v>
      </c>
      <c r="D10" s="4" t="s">
        <v>673</v>
      </c>
      <c r="E10" s="4" t="s">
        <v>398</v>
      </c>
      <c r="F10" s="4"/>
      <c r="G10" s="23">
        <v>0</v>
      </c>
      <c r="H10" s="34" t="s">
        <v>448</v>
      </c>
      <c r="I10" s="145">
        <v>1</v>
      </c>
      <c r="J10" s="157" t="s">
        <v>796</v>
      </c>
      <c r="K10" s="152" t="s">
        <v>792</v>
      </c>
    </row>
    <row r="11" spans="1:11" s="33" customFormat="1" ht="90.75" customHeight="1">
      <c r="A11" s="359"/>
      <c r="B11" s="347"/>
      <c r="C11" s="4" t="s">
        <v>674</v>
      </c>
      <c r="D11" s="4" t="s">
        <v>797</v>
      </c>
      <c r="E11" s="4" t="s">
        <v>398</v>
      </c>
      <c r="F11" s="4"/>
      <c r="G11" s="23">
        <v>0</v>
      </c>
      <c r="H11" s="34" t="s">
        <v>448</v>
      </c>
      <c r="I11" s="32">
        <v>0.1</v>
      </c>
      <c r="J11" s="157" t="s">
        <v>798</v>
      </c>
      <c r="K11" s="125" t="s">
        <v>12</v>
      </c>
    </row>
    <row r="12" spans="1:11" s="33" customFormat="1" ht="107.25" customHeight="1">
      <c r="A12" s="359"/>
      <c r="B12" s="348"/>
      <c r="C12" s="35" t="s">
        <v>376</v>
      </c>
      <c r="D12" s="152" t="s">
        <v>799</v>
      </c>
      <c r="E12" s="4" t="s">
        <v>629</v>
      </c>
      <c r="F12" s="4" t="s">
        <v>856</v>
      </c>
      <c r="G12" s="23">
        <v>0</v>
      </c>
      <c r="H12" s="34" t="s">
        <v>640</v>
      </c>
      <c r="I12" s="34" t="s">
        <v>640</v>
      </c>
      <c r="J12" s="157" t="s">
        <v>729</v>
      </c>
      <c r="K12" s="152" t="s">
        <v>792</v>
      </c>
    </row>
    <row r="13" spans="1:11" s="8" customFormat="1" ht="116.25" customHeight="1">
      <c r="A13" s="359"/>
      <c r="B13" s="346" t="s">
        <v>15</v>
      </c>
      <c r="C13" s="128" t="s">
        <v>379</v>
      </c>
      <c r="D13" s="157" t="s">
        <v>803</v>
      </c>
      <c r="E13" s="128">
        <v>2</v>
      </c>
      <c r="F13" s="4" t="s">
        <v>632</v>
      </c>
      <c r="G13" s="36">
        <v>0</v>
      </c>
      <c r="H13" s="37">
        <v>1</v>
      </c>
      <c r="I13" s="146">
        <v>1</v>
      </c>
      <c r="J13" s="157" t="s">
        <v>800</v>
      </c>
      <c r="K13" s="126" t="s">
        <v>17</v>
      </c>
    </row>
    <row r="14" spans="1:11" s="8" customFormat="1" ht="74.25" customHeight="1">
      <c r="A14" s="359"/>
      <c r="B14" s="355"/>
      <c r="C14" s="4" t="s">
        <v>801</v>
      </c>
      <c r="D14" s="4" t="s">
        <v>802</v>
      </c>
      <c r="E14" s="4" t="s">
        <v>398</v>
      </c>
      <c r="F14" s="4"/>
      <c r="G14" s="36">
        <v>0</v>
      </c>
      <c r="H14" s="37">
        <v>4</v>
      </c>
      <c r="I14" s="37" t="s">
        <v>728</v>
      </c>
      <c r="J14" s="4" t="s">
        <v>730</v>
      </c>
      <c r="K14" s="126" t="s">
        <v>17</v>
      </c>
    </row>
    <row r="15" spans="1:11" s="8" customFormat="1" ht="97.5" customHeight="1">
      <c r="A15" s="359"/>
      <c r="B15" s="360" t="s">
        <v>826</v>
      </c>
      <c r="C15" s="128" t="s">
        <v>19</v>
      </c>
      <c r="D15" s="128" t="s">
        <v>85</v>
      </c>
      <c r="E15" s="128" t="s">
        <v>650</v>
      </c>
      <c r="F15" s="4"/>
      <c r="G15" s="36">
        <v>0</v>
      </c>
      <c r="H15" s="38">
        <v>4</v>
      </c>
      <c r="I15" s="37">
        <v>4</v>
      </c>
      <c r="J15" s="4" t="s">
        <v>732</v>
      </c>
      <c r="K15" s="126" t="s">
        <v>21</v>
      </c>
    </row>
    <row r="16" spans="1:11" s="8" customFormat="1" ht="61.5" customHeight="1">
      <c r="A16" s="359"/>
      <c r="B16" s="360"/>
      <c r="C16" s="128" t="s">
        <v>22</v>
      </c>
      <c r="D16" s="157" t="s">
        <v>804</v>
      </c>
      <c r="E16" s="128" t="s">
        <v>650</v>
      </c>
      <c r="F16" s="4"/>
      <c r="G16" s="36">
        <v>0</v>
      </c>
      <c r="H16" s="38">
        <v>4</v>
      </c>
      <c r="I16" s="37">
        <v>4</v>
      </c>
      <c r="J16" s="4" t="s">
        <v>731</v>
      </c>
      <c r="K16" s="126" t="s">
        <v>17</v>
      </c>
    </row>
    <row r="17" spans="1:11" s="8" customFormat="1" ht="52.5" customHeight="1">
      <c r="A17" s="359"/>
      <c r="B17" s="346" t="s">
        <v>352</v>
      </c>
      <c r="C17" s="126" t="s">
        <v>25</v>
      </c>
      <c r="D17" s="157" t="s">
        <v>805</v>
      </c>
      <c r="E17" s="128">
        <v>1</v>
      </c>
      <c r="F17" s="133"/>
      <c r="G17" s="36">
        <v>0</v>
      </c>
      <c r="H17" s="37">
        <v>1</v>
      </c>
      <c r="I17" s="37">
        <v>1</v>
      </c>
      <c r="J17" s="4"/>
      <c r="K17" s="154" t="s">
        <v>813</v>
      </c>
    </row>
    <row r="18" spans="1:11" s="8" customFormat="1" ht="52.5" customHeight="1">
      <c r="A18" s="359"/>
      <c r="B18" s="359"/>
      <c r="C18" s="4" t="s">
        <v>644</v>
      </c>
      <c r="D18" s="4" t="s">
        <v>806</v>
      </c>
      <c r="E18" s="128" t="s">
        <v>658</v>
      </c>
      <c r="F18" s="133"/>
      <c r="G18" s="36">
        <v>0</v>
      </c>
      <c r="H18" s="37">
        <v>40</v>
      </c>
      <c r="I18" s="37" t="s">
        <v>808</v>
      </c>
      <c r="J18" s="4"/>
      <c r="K18" s="154" t="s">
        <v>813</v>
      </c>
    </row>
    <row r="19" spans="1:11" s="8" customFormat="1" ht="90" customHeight="1">
      <c r="A19" s="359"/>
      <c r="B19" s="361"/>
      <c r="C19" s="4" t="s">
        <v>709</v>
      </c>
      <c r="D19" s="4" t="s">
        <v>807</v>
      </c>
      <c r="E19" s="157" t="s">
        <v>809</v>
      </c>
      <c r="F19" s="133"/>
      <c r="G19" s="36">
        <v>0</v>
      </c>
      <c r="H19" s="37">
        <v>160</v>
      </c>
      <c r="I19" s="37" t="s">
        <v>810</v>
      </c>
      <c r="J19" s="4" t="s">
        <v>811</v>
      </c>
      <c r="K19" s="154" t="s">
        <v>813</v>
      </c>
    </row>
    <row r="20" spans="1:11" s="8" customFormat="1" ht="180.75" customHeight="1">
      <c r="A20" s="359"/>
      <c r="B20" s="361"/>
      <c r="C20" s="128" t="s">
        <v>30</v>
      </c>
      <c r="D20" s="157" t="s">
        <v>816</v>
      </c>
      <c r="E20" s="128" t="s">
        <v>634</v>
      </c>
      <c r="F20" s="133"/>
      <c r="G20" s="36">
        <v>0</v>
      </c>
      <c r="H20" s="37">
        <v>50</v>
      </c>
      <c r="I20" s="37" t="s">
        <v>812</v>
      </c>
      <c r="J20" s="153" t="s">
        <v>814</v>
      </c>
      <c r="K20" s="154" t="s">
        <v>813</v>
      </c>
    </row>
    <row r="21" spans="1:11" s="8" customFormat="1" ht="60.75" customHeight="1">
      <c r="A21" s="359"/>
      <c r="B21" s="361"/>
      <c r="C21" s="128" t="s">
        <v>32</v>
      </c>
      <c r="D21" s="157" t="s">
        <v>815</v>
      </c>
      <c r="E21" s="128" t="s">
        <v>635</v>
      </c>
      <c r="F21" s="128"/>
      <c r="G21" s="36">
        <v>4</v>
      </c>
      <c r="H21" s="37">
        <v>48</v>
      </c>
      <c r="I21" s="37" t="s">
        <v>817</v>
      </c>
      <c r="J21" s="141" t="s">
        <v>733</v>
      </c>
      <c r="K21" s="154" t="s">
        <v>813</v>
      </c>
    </row>
    <row r="22" spans="1:11" s="7" customFormat="1" ht="104.25" customHeight="1">
      <c r="A22" s="357" t="s">
        <v>34</v>
      </c>
      <c r="B22" s="128" t="s">
        <v>35</v>
      </c>
      <c r="C22" s="157" t="s">
        <v>818</v>
      </c>
      <c r="D22" s="157" t="s">
        <v>819</v>
      </c>
      <c r="E22" s="32" t="s">
        <v>494</v>
      </c>
      <c r="F22" s="128"/>
      <c r="G22" s="38">
        <v>603</v>
      </c>
      <c r="H22" s="32">
        <v>630</v>
      </c>
      <c r="I22" s="138" t="s">
        <v>725</v>
      </c>
      <c r="J22" s="153" t="s">
        <v>820</v>
      </c>
      <c r="K22" s="126" t="s">
        <v>38</v>
      </c>
    </row>
    <row r="23" spans="1:11" s="8" customFormat="1" ht="72">
      <c r="A23" s="359"/>
      <c r="B23" s="346" t="s">
        <v>39</v>
      </c>
      <c r="C23" s="126" t="s">
        <v>519</v>
      </c>
      <c r="D23" s="126" t="s">
        <v>40</v>
      </c>
      <c r="E23" s="155">
        <v>1</v>
      </c>
      <c r="F23" s="133" t="s">
        <v>568</v>
      </c>
      <c r="G23" s="32">
        <v>0</v>
      </c>
      <c r="H23" s="32">
        <v>1</v>
      </c>
      <c r="I23" s="160">
        <v>1</v>
      </c>
      <c r="J23" s="141" t="s">
        <v>734</v>
      </c>
      <c r="K23" s="126" t="s">
        <v>12</v>
      </c>
    </row>
    <row r="24" spans="1:11" s="8" customFormat="1" ht="52.5" customHeight="1">
      <c r="A24" s="359"/>
      <c r="B24" s="347"/>
      <c r="C24" s="154" t="s">
        <v>676</v>
      </c>
      <c r="D24" s="154" t="s">
        <v>797</v>
      </c>
      <c r="E24" s="4" t="s">
        <v>398</v>
      </c>
      <c r="F24" s="152"/>
      <c r="G24" s="23">
        <v>2</v>
      </c>
      <c r="H24" s="161" t="s">
        <v>646</v>
      </c>
      <c r="I24" s="161" t="s">
        <v>276</v>
      </c>
      <c r="J24" s="154" t="s">
        <v>821</v>
      </c>
      <c r="K24" s="152" t="s">
        <v>12</v>
      </c>
    </row>
    <row r="25" spans="1:11" s="8" customFormat="1" ht="102.75" customHeight="1">
      <c r="A25" s="359"/>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59"/>
      <c r="B26" s="360" t="s">
        <v>825</v>
      </c>
      <c r="C26" s="126" t="s">
        <v>42</v>
      </c>
      <c r="D26" s="126" t="s">
        <v>20</v>
      </c>
      <c r="E26" s="155">
        <v>1</v>
      </c>
      <c r="F26" s="126"/>
      <c r="G26" s="36">
        <v>0</v>
      </c>
      <c r="H26" s="38">
        <v>1</v>
      </c>
      <c r="I26" s="160">
        <v>1</v>
      </c>
      <c r="J26" s="141" t="s">
        <v>735</v>
      </c>
      <c r="K26" s="126" t="s">
        <v>27</v>
      </c>
    </row>
    <row r="27" spans="1:11" s="8" customFormat="1" ht="60">
      <c r="A27" s="359"/>
      <c r="B27" s="360"/>
      <c r="C27" s="126" t="s">
        <v>43</v>
      </c>
      <c r="D27" s="126" t="s">
        <v>651</v>
      </c>
      <c r="E27" s="155">
        <v>5</v>
      </c>
      <c r="F27" s="126"/>
      <c r="G27" s="36">
        <v>0</v>
      </c>
      <c r="H27" s="38">
        <v>5</v>
      </c>
      <c r="I27" s="160">
        <v>1</v>
      </c>
      <c r="J27" s="141" t="s">
        <v>738</v>
      </c>
      <c r="K27" s="126" t="s">
        <v>17</v>
      </c>
    </row>
    <row r="28" spans="1:11" s="8" customFormat="1" ht="72" customHeight="1">
      <c r="A28" s="359"/>
      <c r="B28" s="362" t="s">
        <v>352</v>
      </c>
      <c r="C28" s="125" t="s">
        <v>25</v>
      </c>
      <c r="D28" s="126" t="s">
        <v>26</v>
      </c>
      <c r="E28" s="155">
        <v>1</v>
      </c>
      <c r="F28" s="126"/>
      <c r="G28" s="36">
        <v>0</v>
      </c>
      <c r="H28" s="38">
        <v>1</v>
      </c>
      <c r="I28" s="160">
        <v>1</v>
      </c>
      <c r="J28" s="141" t="s">
        <v>739</v>
      </c>
      <c r="K28" s="126" t="s">
        <v>17</v>
      </c>
    </row>
    <row r="29" spans="1:11" s="8" customFormat="1" ht="120">
      <c r="A29" s="359"/>
      <c r="B29" s="363"/>
      <c r="C29" s="4" t="s">
        <v>709</v>
      </c>
      <c r="D29" s="4" t="s">
        <v>678</v>
      </c>
      <c r="E29" s="155">
        <v>120</v>
      </c>
      <c r="F29" s="126" t="s">
        <v>710</v>
      </c>
      <c r="G29" s="36">
        <v>0</v>
      </c>
      <c r="H29" s="38">
        <v>200</v>
      </c>
      <c r="I29" s="160" t="s">
        <v>828</v>
      </c>
      <c r="J29" s="141" t="s">
        <v>740</v>
      </c>
      <c r="K29" s="126" t="s">
        <v>27</v>
      </c>
    </row>
    <row r="30" spans="1:11" s="8" customFormat="1" ht="36">
      <c r="A30" s="359"/>
      <c r="B30" s="363"/>
      <c r="C30" s="4" t="s">
        <v>644</v>
      </c>
      <c r="D30" s="4" t="s">
        <v>647</v>
      </c>
      <c r="E30" s="155">
        <v>45</v>
      </c>
      <c r="F30" s="126"/>
      <c r="G30" s="36">
        <v>0</v>
      </c>
      <c r="H30" s="38">
        <v>45</v>
      </c>
      <c r="I30" s="160" t="s">
        <v>829</v>
      </c>
      <c r="J30" s="141" t="s">
        <v>736</v>
      </c>
      <c r="K30" s="126" t="s">
        <v>17</v>
      </c>
    </row>
    <row r="31" spans="1:11" s="8" customFormat="1" ht="24">
      <c r="A31" s="359"/>
      <c r="B31" s="363"/>
      <c r="C31" s="126" t="s">
        <v>30</v>
      </c>
      <c r="D31" s="126" t="s">
        <v>44</v>
      </c>
      <c r="E31" s="155">
        <v>50</v>
      </c>
      <c r="F31" s="133"/>
      <c r="G31" s="36">
        <v>0</v>
      </c>
      <c r="H31" s="38">
        <v>50</v>
      </c>
      <c r="I31" s="160" t="s">
        <v>830</v>
      </c>
      <c r="J31" s="141"/>
      <c r="K31" s="126" t="s">
        <v>17</v>
      </c>
    </row>
    <row r="32" spans="1:11" s="8" customFormat="1" ht="36">
      <c r="A32" s="359"/>
      <c r="B32" s="364"/>
      <c r="C32" s="126" t="s">
        <v>32</v>
      </c>
      <c r="D32" s="126" t="s">
        <v>33</v>
      </c>
      <c r="E32" s="155">
        <v>60</v>
      </c>
      <c r="F32" s="133"/>
      <c r="G32" s="36">
        <v>0</v>
      </c>
      <c r="H32" s="38">
        <v>60</v>
      </c>
      <c r="I32" s="160" t="s">
        <v>831</v>
      </c>
      <c r="J32" s="141" t="s">
        <v>737</v>
      </c>
      <c r="K32" s="126" t="s">
        <v>17</v>
      </c>
    </row>
    <row r="33" spans="1:11" s="176" customFormat="1" ht="132">
      <c r="A33" s="359"/>
      <c r="B33" s="346" t="s">
        <v>45</v>
      </c>
      <c r="C33" s="171" t="s">
        <v>832</v>
      </c>
      <c r="D33" s="171" t="s">
        <v>833</v>
      </c>
      <c r="E33" s="172" t="s">
        <v>421</v>
      </c>
      <c r="F33" s="173" t="s">
        <v>536</v>
      </c>
      <c r="G33" s="174">
        <v>0</v>
      </c>
      <c r="H33" s="171" t="s">
        <v>570</v>
      </c>
      <c r="I33" s="175"/>
      <c r="J33" s="175"/>
      <c r="K33" s="173" t="s">
        <v>835</v>
      </c>
    </row>
    <row r="34" spans="1:11" s="8" customFormat="1" ht="48">
      <c r="A34" s="359"/>
      <c r="B34" s="365"/>
      <c r="C34" s="126" t="s">
        <v>402</v>
      </c>
      <c r="D34" s="154" t="s">
        <v>834</v>
      </c>
      <c r="E34" s="155">
        <v>1782</v>
      </c>
      <c r="F34" s="126"/>
      <c r="G34" s="36">
        <v>0</v>
      </c>
      <c r="H34" s="140" t="s">
        <v>570</v>
      </c>
      <c r="I34" s="38"/>
      <c r="J34" s="38"/>
      <c r="K34" s="126" t="s">
        <v>46</v>
      </c>
    </row>
    <row r="35" spans="1:11" s="8" customFormat="1" ht="72" customHeight="1">
      <c r="A35" s="357" t="s">
        <v>47</v>
      </c>
      <c r="B35" s="128" t="s">
        <v>48</v>
      </c>
      <c r="C35" s="128" t="s">
        <v>49</v>
      </c>
      <c r="D35" s="154" t="s">
        <v>836</v>
      </c>
      <c r="E35" s="128" t="s">
        <v>495</v>
      </c>
      <c r="F35" s="126"/>
      <c r="G35" s="38">
        <v>1090</v>
      </c>
      <c r="H35" s="38">
        <v>1200</v>
      </c>
      <c r="I35" s="32" t="s">
        <v>726</v>
      </c>
      <c r="J35" s="154" t="s">
        <v>790</v>
      </c>
      <c r="K35" s="126" t="s">
        <v>38</v>
      </c>
    </row>
    <row r="36" spans="1:11" s="8" customFormat="1" ht="84">
      <c r="A36" s="358"/>
      <c r="B36" s="346" t="s">
        <v>50</v>
      </c>
      <c r="C36" s="126" t="s">
        <v>519</v>
      </c>
      <c r="D36" s="126" t="s">
        <v>328</v>
      </c>
      <c r="E36" s="155">
        <v>1</v>
      </c>
      <c r="F36" s="133" t="s">
        <v>529</v>
      </c>
      <c r="G36" s="32">
        <v>0</v>
      </c>
      <c r="H36" s="147">
        <v>2</v>
      </c>
      <c r="I36" s="147">
        <v>2</v>
      </c>
      <c r="J36" s="153" t="s">
        <v>837</v>
      </c>
      <c r="K36" s="154" t="s">
        <v>792</v>
      </c>
    </row>
    <row r="37" spans="1:11" s="8" customFormat="1" ht="156">
      <c r="A37" s="358"/>
      <c r="B37" s="359"/>
      <c r="C37" s="4" t="s">
        <v>354</v>
      </c>
      <c r="D37" s="4" t="s">
        <v>351</v>
      </c>
      <c r="E37" s="156" t="s">
        <v>631</v>
      </c>
      <c r="F37" s="133" t="s">
        <v>636</v>
      </c>
      <c r="G37" s="23">
        <v>0</v>
      </c>
      <c r="H37" s="148" t="s">
        <v>640</v>
      </c>
      <c r="I37" s="148" t="s">
        <v>741</v>
      </c>
      <c r="J37" s="153" t="s">
        <v>838</v>
      </c>
      <c r="K37" s="125" t="s">
        <v>12</v>
      </c>
    </row>
    <row r="38" spans="1:11" s="8" customFormat="1" ht="132">
      <c r="A38" s="358"/>
      <c r="B38" s="359"/>
      <c r="C38" s="4" t="s">
        <v>372</v>
      </c>
      <c r="D38" s="4" t="s">
        <v>362</v>
      </c>
      <c r="E38" s="156" t="s">
        <v>637</v>
      </c>
      <c r="F38" s="56" t="s">
        <v>743</v>
      </c>
      <c r="G38" s="34" t="s">
        <v>375</v>
      </c>
      <c r="H38" s="148" t="s">
        <v>276</v>
      </c>
      <c r="I38" s="148" t="s">
        <v>742</v>
      </c>
      <c r="J38" s="153" t="s">
        <v>839</v>
      </c>
      <c r="K38" s="125" t="s">
        <v>708</v>
      </c>
    </row>
    <row r="39" spans="1:11" s="8" customFormat="1" ht="60">
      <c r="A39" s="358"/>
      <c r="B39" s="355"/>
      <c r="C39" s="35" t="s">
        <v>384</v>
      </c>
      <c r="D39" s="125" t="s">
        <v>377</v>
      </c>
      <c r="E39" s="165" t="s">
        <v>631</v>
      </c>
      <c r="F39" s="133" t="s">
        <v>529</v>
      </c>
      <c r="G39" s="23">
        <v>0</v>
      </c>
      <c r="H39" s="148" t="s">
        <v>640</v>
      </c>
      <c r="I39" s="148" t="s">
        <v>640</v>
      </c>
      <c r="J39" s="141" t="s">
        <v>744</v>
      </c>
      <c r="K39" s="125"/>
    </row>
    <row r="40" spans="1:11" s="8" customFormat="1" ht="108">
      <c r="A40" s="358"/>
      <c r="B40" s="128" t="s">
        <v>15</v>
      </c>
      <c r="C40" s="126" t="s">
        <v>51</v>
      </c>
      <c r="D40" s="128" t="s">
        <v>16</v>
      </c>
      <c r="E40" s="66" t="s">
        <v>631</v>
      </c>
      <c r="F40" s="125" t="s">
        <v>638</v>
      </c>
      <c r="G40" s="36">
        <v>0</v>
      </c>
      <c r="H40" s="38">
        <v>2</v>
      </c>
      <c r="I40" s="38">
        <v>2</v>
      </c>
      <c r="J40" s="139" t="s">
        <v>638</v>
      </c>
      <c r="K40" s="126" t="s">
        <v>52</v>
      </c>
    </row>
    <row r="41" spans="1:11" s="8" customFormat="1" ht="36">
      <c r="A41" s="358"/>
      <c r="B41" s="342" t="s">
        <v>18</v>
      </c>
      <c r="C41" s="125" t="s">
        <v>42</v>
      </c>
      <c r="D41" s="125" t="s">
        <v>20</v>
      </c>
      <c r="E41" s="66" t="s">
        <v>652</v>
      </c>
      <c r="F41" s="125"/>
      <c r="G41" s="36"/>
      <c r="H41" s="38">
        <v>1</v>
      </c>
      <c r="I41" s="38">
        <v>1</v>
      </c>
      <c r="J41" s="139"/>
      <c r="K41" s="154" t="s">
        <v>52</v>
      </c>
    </row>
    <row r="42" spans="1:11" s="8" customFormat="1" ht="48">
      <c r="A42" s="358"/>
      <c r="B42" s="342"/>
      <c r="C42" s="4" t="s">
        <v>679</v>
      </c>
      <c r="D42" s="4" t="s">
        <v>840</v>
      </c>
      <c r="E42" s="66">
        <v>2</v>
      </c>
      <c r="F42" s="157" t="s">
        <v>841</v>
      </c>
      <c r="G42" s="36">
        <v>0</v>
      </c>
      <c r="H42" s="38">
        <v>2</v>
      </c>
      <c r="I42" s="38">
        <v>2</v>
      </c>
      <c r="J42" s="139" t="s">
        <v>747</v>
      </c>
      <c r="K42" s="126" t="s">
        <v>52</v>
      </c>
    </row>
    <row r="43" spans="1:11" s="8" customFormat="1" ht="36" customHeight="1">
      <c r="A43" s="358"/>
      <c r="B43" s="346" t="s">
        <v>24</v>
      </c>
      <c r="C43" s="162" t="s">
        <v>25</v>
      </c>
      <c r="D43" s="166" t="s">
        <v>26</v>
      </c>
      <c r="E43" s="167" t="s">
        <v>397</v>
      </c>
      <c r="F43" s="166" t="s">
        <v>656</v>
      </c>
      <c r="G43" s="168">
        <v>0</v>
      </c>
      <c r="H43" s="169">
        <v>1</v>
      </c>
      <c r="I43" s="169">
        <v>2</v>
      </c>
      <c r="J43" s="164" t="s">
        <v>656</v>
      </c>
      <c r="K43" s="162" t="s">
        <v>27</v>
      </c>
    </row>
    <row r="44" spans="1:11" s="8" customFormat="1" ht="144">
      <c r="A44" s="358"/>
      <c r="B44" s="359"/>
      <c r="C44" s="126" t="s">
        <v>28</v>
      </c>
      <c r="D44" s="128" t="s">
        <v>29</v>
      </c>
      <c r="E44" s="66">
        <v>53</v>
      </c>
      <c r="F44" s="133" t="s">
        <v>530</v>
      </c>
      <c r="G44" s="36">
        <v>0</v>
      </c>
      <c r="H44" s="38">
        <v>40</v>
      </c>
      <c r="I44" s="155" t="s">
        <v>748</v>
      </c>
      <c r="J44" s="139"/>
      <c r="K44" s="126" t="s">
        <v>27</v>
      </c>
    </row>
    <row r="45" spans="1:11" s="8" customFormat="1" ht="60">
      <c r="A45" s="358"/>
      <c r="B45" s="359"/>
      <c r="C45" s="4" t="s">
        <v>709</v>
      </c>
      <c r="D45" s="4" t="s">
        <v>680</v>
      </c>
      <c r="E45" s="128" t="s">
        <v>398</v>
      </c>
      <c r="F45" s="133"/>
      <c r="G45" s="36">
        <v>0</v>
      </c>
      <c r="H45" s="38">
        <v>80</v>
      </c>
      <c r="I45" s="155">
        <f>(6+13+39+18+2)</f>
        <v>78</v>
      </c>
      <c r="J45" s="152" t="s">
        <v>842</v>
      </c>
      <c r="K45" s="126" t="s">
        <v>27</v>
      </c>
    </row>
    <row r="46" spans="1:11" s="8" customFormat="1" ht="60">
      <c r="A46" s="358"/>
      <c r="B46" s="359"/>
      <c r="C46" s="126" t="s">
        <v>30</v>
      </c>
      <c r="D46" s="128" t="s">
        <v>31</v>
      </c>
      <c r="E46" s="128" t="s">
        <v>639</v>
      </c>
      <c r="F46" s="133" t="s">
        <v>399</v>
      </c>
      <c r="G46" s="36">
        <v>0</v>
      </c>
      <c r="H46" s="38">
        <v>40</v>
      </c>
      <c r="I46" s="154" t="s">
        <v>748</v>
      </c>
      <c r="J46" s="139"/>
      <c r="K46" s="126" t="s">
        <v>27</v>
      </c>
    </row>
    <row r="47" spans="1:11" s="8" customFormat="1" ht="49.5" customHeight="1">
      <c r="A47" s="358"/>
      <c r="B47" s="359"/>
      <c r="C47" s="126" t="s">
        <v>32</v>
      </c>
      <c r="D47" s="128" t="s">
        <v>33</v>
      </c>
      <c r="E47" s="66">
        <v>24</v>
      </c>
      <c r="F47" s="133" t="s">
        <v>403</v>
      </c>
      <c r="G47" s="36">
        <v>0</v>
      </c>
      <c r="H47" s="38">
        <v>24</v>
      </c>
      <c r="I47" s="154" t="s">
        <v>749</v>
      </c>
      <c r="J47" s="139"/>
      <c r="K47" s="126" t="s">
        <v>27</v>
      </c>
    </row>
    <row r="48" spans="1:11" s="8" customFormat="1" ht="63" customHeight="1">
      <c r="A48" s="400" t="s">
        <v>53</v>
      </c>
      <c r="B48" s="126" t="s">
        <v>54</v>
      </c>
      <c r="C48" s="126" t="s">
        <v>55</v>
      </c>
      <c r="D48" s="126" t="s">
        <v>56</v>
      </c>
      <c r="E48" s="155">
        <v>12</v>
      </c>
      <c r="F48" s="127"/>
      <c r="G48" s="38">
        <v>0</v>
      </c>
      <c r="H48" s="38">
        <v>11</v>
      </c>
      <c r="I48" s="38">
        <v>11</v>
      </c>
      <c r="J48" s="139"/>
      <c r="K48" s="153" t="s">
        <v>57</v>
      </c>
    </row>
    <row r="49" spans="1:11" s="8" customFormat="1" ht="75.75" customHeight="1">
      <c r="A49" s="401"/>
      <c r="B49" s="126" t="s">
        <v>58</v>
      </c>
      <c r="C49" s="126" t="s">
        <v>59</v>
      </c>
      <c r="D49" s="126" t="s">
        <v>60</v>
      </c>
      <c r="E49" s="82">
        <v>1</v>
      </c>
      <c r="F49" s="133" t="s">
        <v>654</v>
      </c>
      <c r="G49" s="38">
        <v>0</v>
      </c>
      <c r="H49" s="27">
        <v>1</v>
      </c>
      <c r="I49" s="27">
        <v>0.5</v>
      </c>
      <c r="J49" s="139"/>
      <c r="K49" s="153" t="s">
        <v>57</v>
      </c>
    </row>
    <row r="50" spans="1:11" s="8" customFormat="1" ht="83.25" customHeight="1">
      <c r="A50" s="347"/>
      <c r="B50" s="128" t="s">
        <v>61</v>
      </c>
      <c r="C50" s="128" t="s">
        <v>62</v>
      </c>
      <c r="D50" s="128" t="s">
        <v>63</v>
      </c>
      <c r="E50" s="66">
        <f>468+500</f>
        <v>968</v>
      </c>
      <c r="F50" s="133" t="s">
        <v>653</v>
      </c>
      <c r="G50" s="38">
        <v>0</v>
      </c>
      <c r="H50" s="38">
        <v>802</v>
      </c>
      <c r="I50" s="153" t="s">
        <v>745</v>
      </c>
      <c r="J50" s="139"/>
      <c r="K50" s="153" t="s">
        <v>404</v>
      </c>
    </row>
    <row r="51" spans="1:11" s="8" customFormat="1" ht="93.75" customHeight="1">
      <c r="A51" s="347"/>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342" t="s">
        <v>843</v>
      </c>
      <c r="B52" s="342"/>
      <c r="C52" s="342"/>
      <c r="D52" s="342"/>
      <c r="E52" s="342"/>
      <c r="F52" s="342"/>
      <c r="G52" s="342"/>
      <c r="H52" s="342"/>
      <c r="I52" s="342"/>
      <c r="J52" s="342"/>
      <c r="K52" s="342"/>
    </row>
    <row r="53" spans="1:11" s="24" customFormat="1" ht="23.25" customHeight="1">
      <c r="A53" s="418" t="s">
        <v>210</v>
      </c>
      <c r="B53" s="419"/>
      <c r="C53" s="419"/>
      <c r="D53" s="419"/>
      <c r="E53" s="419"/>
      <c r="F53" s="419"/>
      <c r="G53" s="419"/>
      <c r="H53" s="419"/>
      <c r="I53" s="419"/>
      <c r="J53" s="419"/>
      <c r="K53" s="420"/>
    </row>
    <row r="54" spans="1:11" s="17" customFormat="1" ht="30.75" customHeight="1">
      <c r="A54" s="387" t="s">
        <v>235</v>
      </c>
      <c r="B54" s="387"/>
      <c r="C54" s="387"/>
      <c r="D54" s="387"/>
      <c r="E54" s="387"/>
      <c r="F54" s="387"/>
      <c r="G54" s="387"/>
      <c r="H54" s="387"/>
      <c r="I54" s="387"/>
      <c r="J54" s="387"/>
      <c r="K54" s="387"/>
    </row>
    <row r="55" spans="1:11" s="33" customFormat="1" ht="35.25" customHeight="1">
      <c r="A55" s="46" t="s">
        <v>477</v>
      </c>
      <c r="B55" s="335" t="s">
        <v>479</v>
      </c>
      <c r="C55" s="335" t="s">
        <v>514</v>
      </c>
      <c r="D55" s="335" t="s">
        <v>3</v>
      </c>
      <c r="E55" s="335" t="s">
        <v>528</v>
      </c>
      <c r="F55" s="335"/>
      <c r="G55" s="352" t="s">
        <v>515</v>
      </c>
      <c r="H55" s="353"/>
      <c r="I55" s="353"/>
      <c r="J55" s="354"/>
      <c r="K55" s="335" t="s">
        <v>485</v>
      </c>
    </row>
    <row r="56" spans="1:11" s="33" customFormat="1" ht="36">
      <c r="A56" s="75" t="s">
        <v>478</v>
      </c>
      <c r="B56" s="335"/>
      <c r="C56" s="335"/>
      <c r="D56" s="335"/>
      <c r="E56" s="124" t="s">
        <v>392</v>
      </c>
      <c r="F56" s="124" t="s">
        <v>391</v>
      </c>
      <c r="G56" s="3" t="s">
        <v>516</v>
      </c>
      <c r="H56" s="3" t="s">
        <v>517</v>
      </c>
      <c r="I56" s="3" t="s">
        <v>396</v>
      </c>
      <c r="J56" s="3" t="s">
        <v>391</v>
      </c>
      <c r="K56" s="335"/>
    </row>
    <row r="57" spans="1:13" s="25" customFormat="1" ht="152.25" customHeight="1">
      <c r="A57" s="342" t="s">
        <v>480</v>
      </c>
      <c r="B57" s="342"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342"/>
      <c r="B58" s="342"/>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342"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342"/>
      <c r="B62" s="4" t="s">
        <v>239</v>
      </c>
      <c r="C62" s="4" t="s">
        <v>217</v>
      </c>
      <c r="D62" s="128" t="s">
        <v>212</v>
      </c>
      <c r="E62" s="125" t="s">
        <v>500</v>
      </c>
      <c r="F62" s="125"/>
      <c r="G62" s="19">
        <v>0</v>
      </c>
      <c r="H62" s="27">
        <v>1</v>
      </c>
      <c r="I62" s="139" t="s">
        <v>750</v>
      </c>
      <c r="J62" s="139" t="s">
        <v>751</v>
      </c>
      <c r="K62" s="126" t="s">
        <v>213</v>
      </c>
    </row>
    <row r="63" spans="1:11" s="25" customFormat="1" ht="96.75" customHeight="1">
      <c r="A63" s="342"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342"/>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342"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342"/>
      <c r="B67" s="125" t="s">
        <v>346</v>
      </c>
      <c r="C67" s="125" t="s">
        <v>347</v>
      </c>
      <c r="D67" s="4" t="s">
        <v>348</v>
      </c>
      <c r="E67" s="92"/>
      <c r="F67" s="19" t="s">
        <v>410</v>
      </c>
      <c r="G67" s="19">
        <v>0</v>
      </c>
      <c r="H67" s="19">
        <v>0.5</v>
      </c>
      <c r="I67" s="16">
        <v>0.1</v>
      </c>
      <c r="J67" s="149" t="s">
        <v>753</v>
      </c>
      <c r="K67" s="125" t="s">
        <v>223</v>
      </c>
    </row>
    <row r="68" spans="1:11" s="25" customFormat="1" ht="60">
      <c r="A68" s="344"/>
      <c r="B68" s="342" t="s">
        <v>531</v>
      </c>
      <c r="C68" s="4" t="s">
        <v>532</v>
      </c>
      <c r="D68" s="125" t="s">
        <v>412</v>
      </c>
      <c r="E68" s="23">
        <v>1</v>
      </c>
      <c r="F68" s="23"/>
      <c r="G68" s="19">
        <v>0</v>
      </c>
      <c r="H68" s="23">
        <v>1</v>
      </c>
      <c r="I68" s="23"/>
      <c r="J68" s="149" t="s">
        <v>754</v>
      </c>
      <c r="K68" s="126" t="s">
        <v>411</v>
      </c>
    </row>
    <row r="69" spans="1:11" s="30" customFormat="1" ht="72" customHeight="1">
      <c r="A69" s="344"/>
      <c r="B69" s="370"/>
      <c r="C69" s="4" t="s">
        <v>356</v>
      </c>
      <c r="D69" s="125" t="s">
        <v>345</v>
      </c>
      <c r="E69" s="19">
        <v>1</v>
      </c>
      <c r="F69" s="19"/>
      <c r="G69" s="19">
        <v>0</v>
      </c>
      <c r="H69" s="19">
        <v>1</v>
      </c>
      <c r="I69" s="19">
        <v>1</v>
      </c>
      <c r="J69" s="149" t="s">
        <v>755</v>
      </c>
      <c r="K69" s="125" t="s">
        <v>349</v>
      </c>
    </row>
    <row r="70" spans="1:11" s="25" customFormat="1" ht="72">
      <c r="A70" s="344"/>
      <c r="B70" s="4" t="s">
        <v>224</v>
      </c>
      <c r="C70" s="125" t="s">
        <v>225</v>
      </c>
      <c r="D70" s="125" t="s">
        <v>226</v>
      </c>
      <c r="E70" s="19" t="s">
        <v>407</v>
      </c>
      <c r="F70" s="19"/>
      <c r="G70" s="19">
        <v>0</v>
      </c>
      <c r="H70" s="19">
        <f>9/9</f>
        <v>1</v>
      </c>
      <c r="I70" s="19">
        <v>0.6</v>
      </c>
      <c r="J70" s="149" t="s">
        <v>756</v>
      </c>
      <c r="K70" s="126" t="s">
        <v>227</v>
      </c>
    </row>
    <row r="71" spans="1:11" s="25" customFormat="1" ht="60">
      <c r="A71" s="344"/>
      <c r="B71" s="4" t="s">
        <v>228</v>
      </c>
      <c r="C71" s="125" t="s">
        <v>229</v>
      </c>
      <c r="D71" s="125" t="s">
        <v>395</v>
      </c>
      <c r="E71" s="19" t="s">
        <v>408</v>
      </c>
      <c r="F71" s="19"/>
      <c r="G71" s="19">
        <v>0</v>
      </c>
      <c r="H71" s="19">
        <f>21/21</f>
        <v>1</v>
      </c>
      <c r="I71" s="19">
        <v>0.5</v>
      </c>
      <c r="J71" s="149" t="s">
        <v>757</v>
      </c>
      <c r="K71" s="126" t="s">
        <v>230</v>
      </c>
    </row>
    <row r="72" spans="1:11" s="25" customFormat="1" ht="72">
      <c r="A72" s="344"/>
      <c r="B72" s="4" t="s">
        <v>231</v>
      </c>
      <c r="C72" s="125" t="s">
        <v>232</v>
      </c>
      <c r="D72" s="125" t="s">
        <v>233</v>
      </c>
      <c r="E72" s="19" t="s">
        <v>504</v>
      </c>
      <c r="F72" s="19"/>
      <c r="G72" s="19">
        <v>0</v>
      </c>
      <c r="H72" s="19">
        <f>5/5</f>
        <v>1</v>
      </c>
      <c r="I72" s="19">
        <v>0.3</v>
      </c>
      <c r="J72" s="149" t="s">
        <v>762</v>
      </c>
      <c r="K72" s="126" t="s">
        <v>234</v>
      </c>
    </row>
    <row r="73" spans="1:11" ht="72.75" customHeight="1">
      <c r="A73" s="344"/>
      <c r="B73" s="126" t="s">
        <v>66</v>
      </c>
      <c r="C73" s="128" t="s">
        <v>67</v>
      </c>
      <c r="D73" s="128" t="s">
        <v>68</v>
      </c>
      <c r="E73" s="27">
        <v>0.4</v>
      </c>
      <c r="F73" s="27"/>
      <c r="G73" s="66">
        <v>0</v>
      </c>
      <c r="H73" s="27">
        <v>1</v>
      </c>
      <c r="I73" s="19" t="s">
        <v>763</v>
      </c>
      <c r="J73" s="149" t="s">
        <v>758</v>
      </c>
      <c r="K73" s="126" t="s">
        <v>69</v>
      </c>
    </row>
    <row r="74" spans="1:11" ht="87.75" customHeight="1">
      <c r="A74" s="344"/>
      <c r="B74" s="126" t="s">
        <v>70</v>
      </c>
      <c r="C74" s="128" t="s">
        <v>71</v>
      </c>
      <c r="D74" s="128" t="s">
        <v>72</v>
      </c>
      <c r="E74" s="27">
        <v>1</v>
      </c>
      <c r="F74" s="27"/>
      <c r="G74" s="66">
        <v>0</v>
      </c>
      <c r="H74" s="27">
        <v>1</v>
      </c>
      <c r="I74" s="19" t="s">
        <v>759</v>
      </c>
      <c r="J74" s="149" t="s">
        <v>760</v>
      </c>
      <c r="K74" s="126" t="s">
        <v>69</v>
      </c>
    </row>
    <row r="75" spans="1:11" s="8" customFormat="1" ht="30.75" customHeight="1">
      <c r="A75" s="344" t="s">
        <v>475</v>
      </c>
      <c r="B75" s="356"/>
      <c r="C75" s="356"/>
      <c r="D75" s="356"/>
      <c r="E75" s="356"/>
      <c r="F75" s="356"/>
      <c r="G75" s="356"/>
      <c r="H75" s="356"/>
      <c r="I75" s="356"/>
      <c r="J75" s="356"/>
      <c r="K75" s="356"/>
    </row>
    <row r="76" spans="1:11" ht="23.25" customHeight="1">
      <c r="A76" s="369" t="s">
        <v>73</v>
      </c>
      <c r="B76" s="369"/>
      <c r="C76" s="369"/>
      <c r="D76" s="369"/>
      <c r="E76" s="369"/>
      <c r="F76" s="369"/>
      <c r="G76" s="369"/>
      <c r="H76" s="369"/>
      <c r="I76" s="369"/>
      <c r="J76" s="369"/>
      <c r="K76" s="369"/>
    </row>
    <row r="77" spans="1:212" ht="18.75" customHeight="1">
      <c r="A77" s="342" t="s">
        <v>207</v>
      </c>
      <c r="B77" s="342"/>
      <c r="C77" s="342"/>
      <c r="D77" s="342"/>
      <c r="E77" s="342"/>
      <c r="F77" s="342"/>
      <c r="G77" s="342"/>
      <c r="H77" s="342"/>
      <c r="I77" s="342"/>
      <c r="J77" s="342"/>
      <c r="K77" s="34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42"/>
      <c r="B78" s="342"/>
      <c r="C78" s="342"/>
      <c r="D78" s="342"/>
      <c r="E78" s="342"/>
      <c r="F78" s="342"/>
      <c r="G78" s="342"/>
      <c r="H78" s="342"/>
      <c r="I78" s="342"/>
      <c r="J78" s="342"/>
      <c r="K78" s="342"/>
    </row>
    <row r="79" spans="1:11" s="33" customFormat="1" ht="35.25" customHeight="1">
      <c r="A79" s="46" t="s">
        <v>477</v>
      </c>
      <c r="B79" s="335" t="s">
        <v>479</v>
      </c>
      <c r="C79" s="335" t="s">
        <v>514</v>
      </c>
      <c r="D79" s="335" t="s">
        <v>3</v>
      </c>
      <c r="E79" s="335" t="s">
        <v>528</v>
      </c>
      <c r="F79" s="335"/>
      <c r="G79" s="352" t="s">
        <v>515</v>
      </c>
      <c r="H79" s="353"/>
      <c r="I79" s="353"/>
      <c r="J79" s="354"/>
      <c r="K79" s="335" t="s">
        <v>485</v>
      </c>
    </row>
    <row r="80" spans="1:11" s="33" customFormat="1" ht="36">
      <c r="A80" s="46" t="s">
        <v>478</v>
      </c>
      <c r="B80" s="335"/>
      <c r="C80" s="335"/>
      <c r="D80" s="335"/>
      <c r="E80" s="124" t="s">
        <v>392</v>
      </c>
      <c r="F80" s="124" t="s">
        <v>391</v>
      </c>
      <c r="G80" s="3" t="s">
        <v>516</v>
      </c>
      <c r="H80" s="3" t="s">
        <v>517</v>
      </c>
      <c r="I80" s="3" t="s">
        <v>396</v>
      </c>
      <c r="J80" s="3" t="s">
        <v>391</v>
      </c>
      <c r="K80" s="335"/>
    </row>
    <row r="81" spans="1:212" s="8" customFormat="1" ht="157.5" customHeight="1">
      <c r="A81" s="344"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44"/>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44"/>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44"/>
      <c r="B84" s="64" t="s">
        <v>558</v>
      </c>
      <c r="C84" s="64" t="s">
        <v>559</v>
      </c>
      <c r="D84" s="56" t="s">
        <v>560</v>
      </c>
      <c r="E84" s="56" t="s">
        <v>561</v>
      </c>
      <c r="F84" s="4" t="s">
        <v>562</v>
      </c>
      <c r="G84" s="62">
        <v>0</v>
      </c>
      <c r="H84" s="63">
        <v>1</v>
      </c>
      <c r="I84" s="4"/>
      <c r="J84" s="4"/>
      <c r="K84" s="133" t="s">
        <v>563</v>
      </c>
    </row>
    <row r="85" spans="1:11" s="8" customFormat="1" ht="86.25" customHeight="1">
      <c r="A85" s="344"/>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45" t="s">
        <v>130</v>
      </c>
      <c r="B87" s="345"/>
      <c r="C87" s="345"/>
      <c r="D87" s="345"/>
      <c r="E87" s="345"/>
      <c r="F87" s="345"/>
      <c r="G87" s="345"/>
      <c r="H87" s="345"/>
      <c r="I87" s="345"/>
      <c r="J87" s="345"/>
      <c r="K87" s="345"/>
    </row>
    <row r="88" spans="1:11" ht="46.5" customHeight="1">
      <c r="A88" s="340" t="s">
        <v>520</v>
      </c>
      <c r="B88" s="340"/>
      <c r="C88" s="340"/>
      <c r="D88" s="340"/>
      <c r="E88" s="340"/>
      <c r="F88" s="340"/>
      <c r="G88" s="340"/>
      <c r="H88" s="340"/>
      <c r="I88" s="340"/>
      <c r="J88" s="340"/>
      <c r="K88" s="340"/>
    </row>
    <row r="89" spans="1:11" s="33" customFormat="1" ht="35.25" customHeight="1">
      <c r="A89" s="46" t="s">
        <v>477</v>
      </c>
      <c r="B89" s="335" t="s">
        <v>479</v>
      </c>
      <c r="C89" s="335" t="s">
        <v>514</v>
      </c>
      <c r="D89" s="335" t="s">
        <v>3</v>
      </c>
      <c r="E89" s="335" t="s">
        <v>528</v>
      </c>
      <c r="F89" s="335"/>
      <c r="G89" s="352" t="s">
        <v>515</v>
      </c>
      <c r="H89" s="353"/>
      <c r="I89" s="353"/>
      <c r="J89" s="354"/>
      <c r="K89" s="335" t="s">
        <v>485</v>
      </c>
    </row>
    <row r="90" spans="1:11" s="33" customFormat="1" ht="36">
      <c r="A90" s="75" t="s">
        <v>478</v>
      </c>
      <c r="B90" s="335"/>
      <c r="C90" s="335"/>
      <c r="D90" s="335"/>
      <c r="E90" s="124" t="s">
        <v>392</v>
      </c>
      <c r="F90" s="124" t="s">
        <v>391</v>
      </c>
      <c r="G90" s="3" t="s">
        <v>516</v>
      </c>
      <c r="H90" s="3" t="s">
        <v>517</v>
      </c>
      <c r="I90" s="3" t="s">
        <v>396</v>
      </c>
      <c r="J90" s="3" t="s">
        <v>391</v>
      </c>
      <c r="K90" s="335"/>
    </row>
    <row r="91" spans="1:11" ht="72">
      <c r="A91" s="341" t="s">
        <v>481</v>
      </c>
      <c r="B91" s="343" t="s">
        <v>132</v>
      </c>
      <c r="C91" s="51" t="s">
        <v>133</v>
      </c>
      <c r="D91" s="51" t="s">
        <v>414</v>
      </c>
      <c r="E91" s="16">
        <v>1</v>
      </c>
      <c r="F91" s="51" t="s">
        <v>665</v>
      </c>
      <c r="G91" s="22">
        <v>0</v>
      </c>
      <c r="H91" s="16">
        <v>1</v>
      </c>
      <c r="I91" s="93"/>
      <c r="J91" s="93"/>
      <c r="K91" s="51" t="s">
        <v>131</v>
      </c>
    </row>
    <row r="92" spans="1:11" ht="36">
      <c r="A92" s="341"/>
      <c r="B92" s="343"/>
      <c r="C92" s="51" t="s">
        <v>685</v>
      </c>
      <c r="D92" s="51" t="s">
        <v>664</v>
      </c>
      <c r="E92" s="16" t="s">
        <v>398</v>
      </c>
      <c r="F92" s="51"/>
      <c r="G92" s="22">
        <v>0</v>
      </c>
      <c r="H92" s="16">
        <v>1</v>
      </c>
      <c r="I92" s="93"/>
      <c r="J92" s="93"/>
      <c r="K92" s="51"/>
    </row>
    <row r="93" spans="1:11" ht="60">
      <c r="A93" s="341"/>
      <c r="B93" s="343"/>
      <c r="C93" s="21" t="s">
        <v>134</v>
      </c>
      <c r="D93" s="21" t="s">
        <v>135</v>
      </c>
      <c r="E93" s="131" t="s">
        <v>413</v>
      </c>
      <c r="F93" s="4" t="s">
        <v>533</v>
      </c>
      <c r="G93" s="22">
        <v>0</v>
      </c>
      <c r="H93" s="16">
        <v>1</v>
      </c>
      <c r="I93" s="51"/>
      <c r="J93" s="51"/>
      <c r="K93" s="51" t="s">
        <v>131</v>
      </c>
    </row>
    <row r="94" spans="1:11" ht="79.5" customHeight="1">
      <c r="A94" s="341"/>
      <c r="B94" s="51" t="s">
        <v>136</v>
      </c>
      <c r="C94" s="125" t="s">
        <v>137</v>
      </c>
      <c r="D94" s="125" t="s">
        <v>138</v>
      </c>
      <c r="E94" s="131" t="s">
        <v>417</v>
      </c>
      <c r="F94" s="4" t="s">
        <v>712</v>
      </c>
      <c r="G94" s="23">
        <v>0</v>
      </c>
      <c r="H94" s="19">
        <v>1</v>
      </c>
      <c r="I94" s="51"/>
      <c r="J94" s="51"/>
      <c r="K94" s="51" t="s">
        <v>131</v>
      </c>
    </row>
    <row r="95" spans="1:11" ht="84">
      <c r="A95" s="343"/>
      <c r="B95" s="51" t="s">
        <v>209</v>
      </c>
      <c r="C95" s="125" t="s">
        <v>521</v>
      </c>
      <c r="D95" s="125" t="s">
        <v>139</v>
      </c>
      <c r="E95" s="131" t="s">
        <v>711</v>
      </c>
      <c r="F95" s="4" t="s">
        <v>415</v>
      </c>
      <c r="G95" s="23">
        <v>0</v>
      </c>
      <c r="H95" s="19">
        <v>1</v>
      </c>
      <c r="I95" s="51"/>
      <c r="J95" s="51"/>
      <c r="K95" s="51" t="s">
        <v>131</v>
      </c>
    </row>
    <row r="96" spans="1:11" ht="48">
      <c r="A96" s="343"/>
      <c r="B96" s="51" t="s">
        <v>140</v>
      </c>
      <c r="C96" s="125" t="s">
        <v>141</v>
      </c>
      <c r="D96" s="125" t="s">
        <v>142</v>
      </c>
      <c r="E96" s="131" t="s">
        <v>418</v>
      </c>
      <c r="F96" s="4" t="s">
        <v>416</v>
      </c>
      <c r="G96" s="23">
        <v>0</v>
      </c>
      <c r="H96" s="16">
        <v>1</v>
      </c>
      <c r="I96" s="51"/>
      <c r="J96" s="51"/>
      <c r="K96" s="51" t="s">
        <v>131</v>
      </c>
    </row>
    <row r="97" spans="1:11" ht="78" customHeight="1">
      <c r="A97" s="343"/>
      <c r="B97" s="51" t="s">
        <v>143</v>
      </c>
      <c r="C97" s="125" t="s">
        <v>144</v>
      </c>
      <c r="D97" s="125" t="s">
        <v>145</v>
      </c>
      <c r="E97" s="19">
        <v>0.9</v>
      </c>
      <c r="F97" s="4" t="s">
        <v>713</v>
      </c>
      <c r="G97" s="23">
        <v>0</v>
      </c>
      <c r="H97" s="16">
        <v>1</v>
      </c>
      <c r="I97" s="16"/>
      <c r="J97" s="16"/>
      <c r="K97" s="51" t="s">
        <v>131</v>
      </c>
    </row>
    <row r="98" spans="1:11" ht="54.75" customHeight="1">
      <c r="A98" s="374"/>
      <c r="B98" s="125" t="s">
        <v>339</v>
      </c>
      <c r="C98" s="125" t="s">
        <v>358</v>
      </c>
      <c r="D98" s="125" t="s">
        <v>340</v>
      </c>
      <c r="E98" s="131">
        <v>1</v>
      </c>
      <c r="F98" s="4"/>
      <c r="G98" s="23">
        <v>0</v>
      </c>
      <c r="H98" s="23">
        <v>1</v>
      </c>
      <c r="I98" s="23"/>
      <c r="J98" s="23"/>
      <c r="K98" s="51" t="s">
        <v>338</v>
      </c>
    </row>
    <row r="99" spans="1:11" ht="36">
      <c r="A99" s="341" t="s">
        <v>146</v>
      </c>
      <c r="B99" s="28" t="s">
        <v>66</v>
      </c>
      <c r="C99" s="128" t="s">
        <v>67</v>
      </c>
      <c r="D99" s="128" t="s">
        <v>68</v>
      </c>
      <c r="E99" s="27">
        <v>0.8</v>
      </c>
      <c r="F99" s="4"/>
      <c r="G99" s="23">
        <v>0</v>
      </c>
      <c r="H99" s="9">
        <v>1</v>
      </c>
      <c r="I99" s="9"/>
      <c r="J99" s="9"/>
      <c r="K99" s="28" t="s">
        <v>69</v>
      </c>
    </row>
    <row r="100" spans="1:11" ht="61.5" customHeight="1">
      <c r="A100" s="342"/>
      <c r="B100" s="28" t="s">
        <v>70</v>
      </c>
      <c r="C100" s="128" t="s">
        <v>71</v>
      </c>
      <c r="D100" s="128" t="s">
        <v>72</v>
      </c>
      <c r="E100" s="27">
        <v>1</v>
      </c>
      <c r="F100" s="4" t="s">
        <v>420</v>
      </c>
      <c r="G100" s="23">
        <v>0</v>
      </c>
      <c r="H100" s="9">
        <v>1</v>
      </c>
      <c r="I100" s="9"/>
      <c r="J100" s="9"/>
      <c r="K100" s="28" t="s">
        <v>69</v>
      </c>
    </row>
    <row r="101" spans="1:11" s="17" customFormat="1" ht="24" customHeight="1">
      <c r="A101" s="372" t="s">
        <v>371</v>
      </c>
      <c r="B101" s="372"/>
      <c r="C101" s="372"/>
      <c r="D101" s="372"/>
      <c r="E101" s="372"/>
      <c r="F101" s="372"/>
      <c r="G101" s="372"/>
      <c r="H101" s="372"/>
      <c r="I101" s="372"/>
      <c r="J101" s="372"/>
      <c r="K101" s="372"/>
    </row>
    <row r="102" spans="1:11" s="17" customFormat="1" ht="36" customHeight="1">
      <c r="A102" s="373" t="s">
        <v>534</v>
      </c>
      <c r="B102" s="373"/>
      <c r="C102" s="373"/>
      <c r="D102" s="373"/>
      <c r="E102" s="373"/>
      <c r="F102" s="373"/>
      <c r="G102" s="373"/>
      <c r="H102" s="373"/>
      <c r="I102" s="373"/>
      <c r="J102" s="373"/>
      <c r="K102" s="373"/>
    </row>
    <row r="103" spans="1:11" s="33" customFormat="1" ht="35.25" customHeight="1">
      <c r="A103" s="46" t="s">
        <v>477</v>
      </c>
      <c r="B103" s="335" t="s">
        <v>479</v>
      </c>
      <c r="C103" s="335" t="s">
        <v>514</v>
      </c>
      <c r="D103" s="335" t="s">
        <v>3</v>
      </c>
      <c r="E103" s="335" t="s">
        <v>528</v>
      </c>
      <c r="F103" s="335"/>
      <c r="G103" s="352" t="s">
        <v>515</v>
      </c>
      <c r="H103" s="353"/>
      <c r="I103" s="353"/>
      <c r="J103" s="354"/>
      <c r="K103" s="335" t="s">
        <v>485</v>
      </c>
    </row>
    <row r="104" spans="1:11" s="33" customFormat="1" ht="36">
      <c r="A104" s="46" t="s">
        <v>478</v>
      </c>
      <c r="B104" s="335"/>
      <c r="C104" s="335"/>
      <c r="D104" s="335"/>
      <c r="E104" s="124" t="s">
        <v>392</v>
      </c>
      <c r="F104" s="124" t="s">
        <v>391</v>
      </c>
      <c r="G104" s="3" t="s">
        <v>516</v>
      </c>
      <c r="H104" s="3" t="s">
        <v>517</v>
      </c>
      <c r="I104" s="3" t="s">
        <v>396</v>
      </c>
      <c r="J104" s="3" t="s">
        <v>391</v>
      </c>
      <c r="K104" s="335"/>
    </row>
    <row r="105" spans="1:11" s="15" customFormat="1" ht="276" customHeight="1">
      <c r="A105" s="342" t="s">
        <v>482</v>
      </c>
      <c r="B105" s="360" t="s">
        <v>363</v>
      </c>
      <c r="C105" s="394" t="s">
        <v>364</v>
      </c>
      <c r="D105" s="128" t="s">
        <v>365</v>
      </c>
      <c r="E105" s="128">
        <v>20</v>
      </c>
      <c r="F105" s="128" t="s">
        <v>686</v>
      </c>
      <c r="G105" s="66">
        <v>8</v>
      </c>
      <c r="H105" s="143" t="s">
        <v>687</v>
      </c>
      <c r="I105" s="142" t="s">
        <v>764</v>
      </c>
      <c r="J105" s="143" t="s">
        <v>765</v>
      </c>
      <c r="K105" s="128" t="s">
        <v>366</v>
      </c>
    </row>
    <row r="106" spans="1:11" s="15" customFormat="1" ht="163.5" customHeight="1">
      <c r="A106" s="360"/>
      <c r="B106" s="360"/>
      <c r="C106" s="394"/>
      <c r="D106" s="128" t="s">
        <v>472</v>
      </c>
      <c r="E106" s="128">
        <v>8</v>
      </c>
      <c r="F106" s="128" t="s">
        <v>688</v>
      </c>
      <c r="G106" s="66">
        <v>6</v>
      </c>
      <c r="H106" s="143" t="s">
        <v>687</v>
      </c>
      <c r="I106" s="143" t="s">
        <v>766</v>
      </c>
      <c r="J106" s="143" t="s">
        <v>767</v>
      </c>
      <c r="K106" s="128" t="s">
        <v>366</v>
      </c>
    </row>
    <row r="107" spans="1:11" s="15" customFormat="1" ht="71.25" customHeight="1">
      <c r="A107" s="360"/>
      <c r="B107" s="360"/>
      <c r="C107" s="394"/>
      <c r="D107" s="128" t="s">
        <v>367</v>
      </c>
      <c r="E107" s="128">
        <v>0</v>
      </c>
      <c r="F107" s="128" t="s">
        <v>689</v>
      </c>
      <c r="G107" s="66">
        <v>0</v>
      </c>
      <c r="H107" s="143" t="s">
        <v>687</v>
      </c>
      <c r="I107" s="143" t="s">
        <v>768</v>
      </c>
      <c r="J107" s="143" t="s">
        <v>769</v>
      </c>
      <c r="K107" s="128" t="s">
        <v>366</v>
      </c>
    </row>
    <row r="108" spans="1:11" s="15" customFormat="1" ht="149.25" customHeight="1">
      <c r="A108" s="360"/>
      <c r="B108" s="360"/>
      <c r="C108" s="394"/>
      <c r="D108" s="128" t="s">
        <v>368</v>
      </c>
      <c r="E108" s="128" t="s">
        <v>423</v>
      </c>
      <c r="F108" s="128" t="s">
        <v>690</v>
      </c>
      <c r="G108" s="66">
        <v>0</v>
      </c>
      <c r="H108" s="143" t="s">
        <v>687</v>
      </c>
      <c r="I108" s="143" t="s">
        <v>770</v>
      </c>
      <c r="J108" s="143" t="s">
        <v>771</v>
      </c>
      <c r="K108" s="128" t="s">
        <v>366</v>
      </c>
    </row>
    <row r="109" spans="1:11" s="15" customFormat="1" ht="126.75" customHeight="1">
      <c r="A109" s="360"/>
      <c r="B109" s="360"/>
      <c r="C109" s="128" t="s">
        <v>369</v>
      </c>
      <c r="D109" s="128" t="s">
        <v>370</v>
      </c>
      <c r="E109" s="128" t="s">
        <v>424</v>
      </c>
      <c r="F109" s="128" t="s">
        <v>691</v>
      </c>
      <c r="G109" s="66">
        <v>65</v>
      </c>
      <c r="H109" s="27">
        <v>1</v>
      </c>
      <c r="I109" s="143" t="s">
        <v>772</v>
      </c>
      <c r="J109" s="143" t="s">
        <v>773</v>
      </c>
      <c r="K109" s="128" t="s">
        <v>366</v>
      </c>
    </row>
    <row r="110" spans="1:11" ht="63" customHeight="1">
      <c r="A110" s="360"/>
      <c r="B110" s="128" t="s">
        <v>66</v>
      </c>
      <c r="C110" s="128" t="s">
        <v>67</v>
      </c>
      <c r="D110" s="128" t="s">
        <v>68</v>
      </c>
      <c r="E110" s="42">
        <v>1</v>
      </c>
      <c r="F110" s="128" t="s">
        <v>692</v>
      </c>
      <c r="G110" s="27">
        <v>0.4</v>
      </c>
      <c r="H110" s="27">
        <v>1</v>
      </c>
      <c r="I110" s="82" t="s">
        <v>774</v>
      </c>
      <c r="J110" s="143" t="s">
        <v>775</v>
      </c>
      <c r="K110" s="128" t="s">
        <v>471</v>
      </c>
    </row>
    <row r="111" spans="1:11" ht="119.25" customHeight="1">
      <c r="A111" s="36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75" t="s">
        <v>272</v>
      </c>
      <c r="B113" s="375"/>
      <c r="C113" s="375"/>
      <c r="D113" s="375"/>
      <c r="E113" s="375"/>
      <c r="F113" s="375"/>
      <c r="G113" s="375"/>
      <c r="H113" s="375"/>
      <c r="I113" s="375"/>
      <c r="J113" s="375"/>
      <c r="K113" s="375"/>
    </row>
    <row r="114" spans="1:11" s="17" customFormat="1" ht="32.25" customHeight="1">
      <c r="A114" s="385" t="s">
        <v>293</v>
      </c>
      <c r="B114" s="385"/>
      <c r="C114" s="385"/>
      <c r="D114" s="385"/>
      <c r="E114" s="385"/>
      <c r="F114" s="385"/>
      <c r="G114" s="385"/>
      <c r="H114" s="385"/>
      <c r="I114" s="385"/>
      <c r="J114" s="385"/>
      <c r="K114" s="385"/>
    </row>
    <row r="115" spans="1:11" s="33" customFormat="1" ht="35.25" customHeight="1">
      <c r="A115" s="46" t="s">
        <v>477</v>
      </c>
      <c r="B115" s="335" t="s">
        <v>479</v>
      </c>
      <c r="C115" s="335" t="s">
        <v>514</v>
      </c>
      <c r="D115" s="335" t="s">
        <v>3</v>
      </c>
      <c r="E115" s="335" t="s">
        <v>528</v>
      </c>
      <c r="F115" s="335"/>
      <c r="G115" s="352" t="s">
        <v>515</v>
      </c>
      <c r="H115" s="353"/>
      <c r="I115" s="353"/>
      <c r="J115" s="354"/>
      <c r="K115" s="335" t="s">
        <v>485</v>
      </c>
    </row>
    <row r="116" spans="1:11" s="33" customFormat="1" ht="36">
      <c r="A116" s="46" t="s">
        <v>478</v>
      </c>
      <c r="B116" s="335"/>
      <c r="C116" s="335"/>
      <c r="D116" s="335"/>
      <c r="E116" s="124" t="s">
        <v>392</v>
      </c>
      <c r="F116" s="124" t="s">
        <v>391</v>
      </c>
      <c r="G116" s="3" t="s">
        <v>516</v>
      </c>
      <c r="H116" s="3" t="s">
        <v>517</v>
      </c>
      <c r="I116" s="3" t="s">
        <v>396</v>
      </c>
      <c r="J116" s="3" t="s">
        <v>391</v>
      </c>
      <c r="K116" s="335"/>
    </row>
    <row r="117" spans="1:11" s="14" customFormat="1" ht="88.5" customHeight="1">
      <c r="A117" s="360" t="s">
        <v>432</v>
      </c>
      <c r="B117" s="360" t="s">
        <v>597</v>
      </c>
      <c r="C117" s="360" t="s">
        <v>357</v>
      </c>
      <c r="D117" s="128" t="s">
        <v>596</v>
      </c>
      <c r="E117" s="87" t="s">
        <v>610</v>
      </c>
      <c r="F117" s="128" t="s">
        <v>625</v>
      </c>
      <c r="G117" s="88">
        <v>0</v>
      </c>
      <c r="H117" s="89">
        <v>6547040539</v>
      </c>
      <c r="I117" s="89"/>
      <c r="J117" s="89"/>
      <c r="K117" s="128" t="s">
        <v>611</v>
      </c>
    </row>
    <row r="118" spans="1:11" s="14" customFormat="1" ht="108">
      <c r="A118" s="360"/>
      <c r="B118" s="360"/>
      <c r="C118" s="360"/>
      <c r="D118" s="128" t="s">
        <v>476</v>
      </c>
      <c r="E118" s="27" t="s">
        <v>612</v>
      </c>
      <c r="F118" s="128" t="s">
        <v>694</v>
      </c>
      <c r="G118" s="66">
        <v>0</v>
      </c>
      <c r="H118" s="27">
        <v>0.5</v>
      </c>
      <c r="I118" s="90"/>
      <c r="J118" s="90"/>
      <c r="K118" s="128" t="s">
        <v>486</v>
      </c>
    </row>
    <row r="119" spans="1:11" s="14" customFormat="1" ht="72">
      <c r="A119" s="360"/>
      <c r="B119" s="360"/>
      <c r="C119" s="360"/>
      <c r="D119" s="128" t="s">
        <v>484</v>
      </c>
      <c r="E119" s="27" t="s">
        <v>613</v>
      </c>
      <c r="F119" s="128" t="s">
        <v>614</v>
      </c>
      <c r="G119" s="66">
        <v>0</v>
      </c>
      <c r="H119" s="27">
        <v>0.8</v>
      </c>
      <c r="I119" s="90"/>
      <c r="J119" s="90"/>
      <c r="K119" s="128" t="s">
        <v>486</v>
      </c>
    </row>
    <row r="120" spans="1:11" s="14" customFormat="1" ht="69.75" customHeight="1">
      <c r="A120" s="371"/>
      <c r="B120" s="128" t="s">
        <v>273</v>
      </c>
      <c r="C120" s="128" t="s">
        <v>274</v>
      </c>
      <c r="D120" s="128" t="s">
        <v>275</v>
      </c>
      <c r="E120" s="27">
        <v>1</v>
      </c>
      <c r="F120" s="125" t="s">
        <v>624</v>
      </c>
      <c r="G120" s="27">
        <v>0.7</v>
      </c>
      <c r="H120" s="66" t="s">
        <v>276</v>
      </c>
      <c r="I120" s="91"/>
      <c r="J120" s="91"/>
      <c r="K120" s="128" t="s">
        <v>361</v>
      </c>
    </row>
    <row r="121" spans="1:11" s="14" customFormat="1" ht="113.25" customHeight="1">
      <c r="A121" s="371"/>
      <c r="B121" s="128" t="s">
        <v>277</v>
      </c>
      <c r="C121" s="128" t="s">
        <v>278</v>
      </c>
      <c r="D121" s="128" t="s">
        <v>430</v>
      </c>
      <c r="E121" s="27">
        <v>0.9</v>
      </c>
      <c r="F121" s="125" t="s">
        <v>695</v>
      </c>
      <c r="G121" s="27">
        <v>0.9</v>
      </c>
      <c r="H121" s="27">
        <v>1</v>
      </c>
      <c r="I121" s="128"/>
      <c r="J121" s="128"/>
      <c r="K121" s="128" t="s">
        <v>487</v>
      </c>
    </row>
    <row r="122" spans="1:11" s="14" customFormat="1" ht="104.25" customHeight="1">
      <c r="A122" s="371"/>
      <c r="B122" s="128" t="s">
        <v>279</v>
      </c>
      <c r="C122" s="128" t="s">
        <v>280</v>
      </c>
      <c r="D122" s="128" t="s">
        <v>281</v>
      </c>
      <c r="E122" s="88" t="s">
        <v>425</v>
      </c>
      <c r="F122" s="125" t="s">
        <v>426</v>
      </c>
      <c r="G122" s="66">
        <v>0</v>
      </c>
      <c r="H122" s="27">
        <v>1</v>
      </c>
      <c r="I122" s="88"/>
      <c r="J122" s="88"/>
      <c r="K122" s="128" t="s">
        <v>488</v>
      </c>
    </row>
    <row r="123" spans="1:11" s="14" customFormat="1" ht="90" customHeight="1">
      <c r="A123" s="371"/>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71"/>
      <c r="B124" s="26" t="s">
        <v>285</v>
      </c>
      <c r="C124" s="128" t="s">
        <v>286</v>
      </c>
      <c r="D124" s="128" t="s">
        <v>287</v>
      </c>
      <c r="E124" s="128" t="s">
        <v>616</v>
      </c>
      <c r="F124" s="125" t="s">
        <v>535</v>
      </c>
      <c r="G124" s="66">
        <v>0.5</v>
      </c>
      <c r="H124" s="27">
        <v>1</v>
      </c>
      <c r="I124" s="128"/>
      <c r="J124" s="128"/>
      <c r="K124" s="128" t="s">
        <v>489</v>
      </c>
    </row>
    <row r="125" spans="1:11" s="14" customFormat="1" ht="96">
      <c r="A125" s="371"/>
      <c r="B125" s="360" t="s">
        <v>288</v>
      </c>
      <c r="C125" s="128" t="s">
        <v>289</v>
      </c>
      <c r="D125" s="128" t="s">
        <v>290</v>
      </c>
      <c r="E125" s="128">
        <v>0</v>
      </c>
      <c r="F125" s="128" t="s">
        <v>490</v>
      </c>
      <c r="G125" s="66">
        <v>0</v>
      </c>
      <c r="H125" s="66" t="s">
        <v>276</v>
      </c>
      <c r="I125" s="128"/>
      <c r="J125" s="128"/>
      <c r="K125" s="128" t="s">
        <v>491</v>
      </c>
    </row>
    <row r="126" spans="1:11" s="14" customFormat="1" ht="48">
      <c r="A126" s="371"/>
      <c r="B126" s="360"/>
      <c r="C126" s="128" t="s">
        <v>291</v>
      </c>
      <c r="D126" s="128" t="s">
        <v>292</v>
      </c>
      <c r="E126" s="128">
        <v>0</v>
      </c>
      <c r="F126" s="128" t="s">
        <v>431</v>
      </c>
      <c r="G126" s="66">
        <v>0</v>
      </c>
      <c r="H126" s="66" t="s">
        <v>276</v>
      </c>
      <c r="I126" s="94"/>
      <c r="J126" s="94"/>
      <c r="K126" s="128" t="s">
        <v>361</v>
      </c>
    </row>
    <row r="127" spans="1:11" s="14" customFormat="1" ht="353.25" customHeight="1">
      <c r="A127" s="371"/>
      <c r="B127" s="128" t="s">
        <v>359</v>
      </c>
      <c r="C127" s="128" t="s">
        <v>428</v>
      </c>
      <c r="D127" s="128" t="s">
        <v>598</v>
      </c>
      <c r="E127" s="126" t="s">
        <v>706</v>
      </c>
      <c r="F127" s="126" t="s">
        <v>666</v>
      </c>
      <c r="G127" s="66">
        <v>0</v>
      </c>
      <c r="H127" s="66" t="s">
        <v>429</v>
      </c>
      <c r="I127" s="128"/>
      <c r="J127" s="128"/>
      <c r="K127" s="128" t="s">
        <v>360</v>
      </c>
    </row>
    <row r="128" spans="1:11" ht="48" customHeight="1">
      <c r="A128" s="371"/>
      <c r="B128" s="128" t="s">
        <v>66</v>
      </c>
      <c r="C128" s="128" t="s">
        <v>67</v>
      </c>
      <c r="D128" s="128" t="s">
        <v>68</v>
      </c>
      <c r="E128" s="42">
        <v>0.7</v>
      </c>
      <c r="F128" s="128" t="s">
        <v>594</v>
      </c>
      <c r="G128" s="66">
        <v>0</v>
      </c>
      <c r="H128" s="27">
        <v>0.7</v>
      </c>
      <c r="I128" s="128"/>
      <c r="J128" s="128"/>
      <c r="K128" s="128" t="s">
        <v>69</v>
      </c>
    </row>
    <row r="129" spans="1:11" ht="57" customHeight="1">
      <c r="A129" s="371"/>
      <c r="B129" s="128" t="s">
        <v>70</v>
      </c>
      <c r="C129" s="128" t="s">
        <v>71</v>
      </c>
      <c r="D129" s="128" t="s">
        <v>72</v>
      </c>
      <c r="E129" s="42">
        <v>1</v>
      </c>
      <c r="F129" s="128" t="s">
        <v>595</v>
      </c>
      <c r="G129" s="66">
        <v>0</v>
      </c>
      <c r="H129" s="27">
        <v>1</v>
      </c>
      <c r="I129" s="128"/>
      <c r="J129" s="128"/>
      <c r="K129" s="128" t="s">
        <v>69</v>
      </c>
    </row>
    <row r="130" spans="1:11" s="8" customFormat="1" ht="36" customHeight="1">
      <c r="A130" s="382" t="s">
        <v>483</v>
      </c>
      <c r="B130" s="383"/>
      <c r="C130" s="383"/>
      <c r="D130" s="383"/>
      <c r="E130" s="383"/>
      <c r="F130" s="383"/>
      <c r="G130" s="383"/>
      <c r="H130" s="383"/>
      <c r="I130" s="383"/>
      <c r="J130" s="383"/>
      <c r="K130" s="383"/>
    </row>
    <row r="131" spans="1:11" s="176" customFormat="1" ht="25.5" customHeight="1">
      <c r="A131" s="412" t="s">
        <v>294</v>
      </c>
      <c r="B131" s="412"/>
      <c r="C131" s="412"/>
      <c r="D131" s="412"/>
      <c r="E131" s="412"/>
      <c r="F131" s="412"/>
      <c r="G131" s="412"/>
      <c r="H131" s="412"/>
      <c r="I131" s="412"/>
      <c r="J131" s="412"/>
      <c r="K131" s="412"/>
    </row>
    <row r="132" spans="1:11" s="176" customFormat="1" ht="48.75" customHeight="1">
      <c r="A132" s="413" t="s">
        <v>522</v>
      </c>
      <c r="B132" s="413"/>
      <c r="C132" s="413"/>
      <c r="D132" s="413"/>
      <c r="E132" s="413"/>
      <c r="F132" s="413"/>
      <c r="G132" s="413"/>
      <c r="H132" s="413"/>
      <c r="I132" s="413"/>
      <c r="J132" s="413"/>
      <c r="K132" s="413"/>
    </row>
    <row r="133" spans="1:11" s="178" customFormat="1" ht="35.25" customHeight="1">
      <c r="A133" s="177" t="s">
        <v>477</v>
      </c>
      <c r="B133" s="414" t="s">
        <v>479</v>
      </c>
      <c r="C133" s="414" t="s">
        <v>514</v>
      </c>
      <c r="D133" s="414" t="s">
        <v>3</v>
      </c>
      <c r="E133" s="414" t="s">
        <v>528</v>
      </c>
      <c r="F133" s="414"/>
      <c r="G133" s="415" t="s">
        <v>515</v>
      </c>
      <c r="H133" s="416"/>
      <c r="I133" s="416"/>
      <c r="J133" s="417"/>
      <c r="K133" s="414" t="s">
        <v>394</v>
      </c>
    </row>
    <row r="134" spans="1:11" s="178" customFormat="1" ht="36">
      <c r="A134" s="177" t="s">
        <v>478</v>
      </c>
      <c r="B134" s="414"/>
      <c r="C134" s="414"/>
      <c r="D134" s="414"/>
      <c r="E134" s="179" t="s">
        <v>392</v>
      </c>
      <c r="F134" s="179" t="s">
        <v>391</v>
      </c>
      <c r="G134" s="180" t="s">
        <v>516</v>
      </c>
      <c r="H134" s="180" t="s">
        <v>517</v>
      </c>
      <c r="I134" s="180" t="s">
        <v>396</v>
      </c>
      <c r="J134" s="180" t="s">
        <v>391</v>
      </c>
      <c r="K134" s="414"/>
    </row>
    <row r="135" spans="1:11" s="176" customFormat="1" ht="228.75" customHeight="1">
      <c r="A135" s="403" t="s">
        <v>84</v>
      </c>
      <c r="B135" s="407" t="s">
        <v>295</v>
      </c>
      <c r="C135" s="407" t="s">
        <v>385</v>
      </c>
      <c r="D135" s="407" t="s">
        <v>599</v>
      </c>
      <c r="E135" s="407" t="s">
        <v>435</v>
      </c>
      <c r="F135" s="181" t="s">
        <v>601</v>
      </c>
      <c r="G135" s="410">
        <v>0</v>
      </c>
      <c r="H135" s="405">
        <v>1</v>
      </c>
      <c r="I135" s="406"/>
      <c r="J135" s="182"/>
      <c r="K135" s="407" t="s">
        <v>600</v>
      </c>
    </row>
    <row r="136" spans="1:11" s="176" customFormat="1" ht="193.5" customHeight="1">
      <c r="A136" s="403"/>
      <c r="B136" s="407"/>
      <c r="C136" s="407"/>
      <c r="D136" s="407"/>
      <c r="E136" s="407"/>
      <c r="F136" s="183" t="s">
        <v>602</v>
      </c>
      <c r="G136" s="410"/>
      <c r="H136" s="405"/>
      <c r="I136" s="406"/>
      <c r="J136" s="182"/>
      <c r="K136" s="407"/>
    </row>
    <row r="137" spans="1:11" s="176" customFormat="1" ht="60">
      <c r="A137" s="404"/>
      <c r="B137" s="411" t="s">
        <v>296</v>
      </c>
      <c r="C137" s="181" t="s">
        <v>523</v>
      </c>
      <c r="D137" s="184" t="s">
        <v>297</v>
      </c>
      <c r="E137" s="184" t="s">
        <v>436</v>
      </c>
      <c r="F137" s="181" t="s">
        <v>603</v>
      </c>
      <c r="G137" s="185">
        <v>0</v>
      </c>
      <c r="H137" s="186">
        <v>1</v>
      </c>
      <c r="I137" s="184"/>
      <c r="J137" s="184"/>
      <c r="K137" s="184" t="s">
        <v>298</v>
      </c>
    </row>
    <row r="138" spans="1:11" s="176" customFormat="1" ht="119.25" customHeight="1">
      <c r="A138" s="404"/>
      <c r="B138" s="411"/>
      <c r="C138" s="181" t="s">
        <v>386</v>
      </c>
      <c r="D138" s="184" t="s">
        <v>390</v>
      </c>
      <c r="E138" s="184" t="s">
        <v>524</v>
      </c>
      <c r="F138" s="181" t="s">
        <v>525</v>
      </c>
      <c r="G138" s="185">
        <v>0</v>
      </c>
      <c r="H138" s="186">
        <v>1</v>
      </c>
      <c r="I138" s="184"/>
      <c r="J138" s="184"/>
      <c r="K138" s="184" t="s">
        <v>299</v>
      </c>
    </row>
    <row r="139" spans="1:11" s="176" customFormat="1" ht="185.25" customHeight="1">
      <c r="A139" s="404"/>
      <c r="B139" s="408" t="s">
        <v>300</v>
      </c>
      <c r="C139" s="408" t="s">
        <v>387</v>
      </c>
      <c r="D139" s="408" t="s">
        <v>301</v>
      </c>
      <c r="E139" s="408" t="s">
        <v>604</v>
      </c>
      <c r="F139" s="181" t="s">
        <v>696</v>
      </c>
      <c r="G139" s="408">
        <v>0</v>
      </c>
      <c r="H139" s="408">
        <v>1</v>
      </c>
      <c r="I139" s="408"/>
      <c r="J139" s="181"/>
      <c r="K139" s="408" t="s">
        <v>302</v>
      </c>
    </row>
    <row r="140" spans="1:11" s="176" customFormat="1" ht="260.25" customHeight="1">
      <c r="A140" s="404"/>
      <c r="B140" s="409"/>
      <c r="C140" s="409"/>
      <c r="D140" s="409"/>
      <c r="E140" s="409"/>
      <c r="F140" s="181" t="s">
        <v>667</v>
      </c>
      <c r="G140" s="409"/>
      <c r="H140" s="409"/>
      <c r="I140" s="409"/>
      <c r="J140" s="187"/>
      <c r="K140" s="409"/>
    </row>
    <row r="141" spans="1:11" s="176" customFormat="1" ht="84">
      <c r="A141" s="404"/>
      <c r="B141" s="408" t="s">
        <v>303</v>
      </c>
      <c r="C141" s="184" t="s">
        <v>304</v>
      </c>
      <c r="D141" s="184" t="s">
        <v>305</v>
      </c>
      <c r="E141" s="184" t="s">
        <v>417</v>
      </c>
      <c r="F141" s="184" t="s">
        <v>433</v>
      </c>
      <c r="G141" s="188">
        <v>0</v>
      </c>
      <c r="H141" s="189"/>
      <c r="I141" s="189"/>
      <c r="J141" s="189"/>
      <c r="K141" s="184" t="s">
        <v>606</v>
      </c>
    </row>
    <row r="142" spans="1:11" s="176" customFormat="1" ht="57.75" customHeight="1">
      <c r="A142" s="404"/>
      <c r="B142" s="408"/>
      <c r="C142" s="184" t="s">
        <v>389</v>
      </c>
      <c r="D142" s="184" t="s">
        <v>388</v>
      </c>
      <c r="E142" s="184" t="s">
        <v>417</v>
      </c>
      <c r="F142" s="184" t="s">
        <v>668</v>
      </c>
      <c r="G142" s="188"/>
      <c r="H142" s="189"/>
      <c r="I142" s="189"/>
      <c r="J142" s="189"/>
      <c r="K142" s="184" t="s">
        <v>308</v>
      </c>
    </row>
    <row r="143" spans="1:11" s="176" customFormat="1" ht="48">
      <c r="A143" s="404"/>
      <c r="B143" s="408"/>
      <c r="C143" s="184" t="s">
        <v>306</v>
      </c>
      <c r="D143" s="184" t="s">
        <v>307</v>
      </c>
      <c r="E143" s="184" t="s">
        <v>425</v>
      </c>
      <c r="F143" s="184" t="s">
        <v>669</v>
      </c>
      <c r="G143" s="185">
        <v>0</v>
      </c>
      <c r="H143" s="186">
        <v>1</v>
      </c>
      <c r="I143" s="184"/>
      <c r="J143" s="184"/>
      <c r="K143" s="184" t="s">
        <v>607</v>
      </c>
    </row>
    <row r="144" spans="1:11" s="176" customFormat="1" ht="84">
      <c r="A144" s="404"/>
      <c r="B144" s="409"/>
      <c r="C144" s="184" t="s">
        <v>697</v>
      </c>
      <c r="D144" s="184" t="s">
        <v>307</v>
      </c>
      <c r="E144" s="184" t="s">
        <v>425</v>
      </c>
      <c r="F144" s="184" t="s">
        <v>628</v>
      </c>
      <c r="G144" s="185">
        <v>0</v>
      </c>
      <c r="H144" s="186">
        <v>1</v>
      </c>
      <c r="I144" s="184"/>
      <c r="J144" s="184"/>
      <c r="K144" s="184" t="s">
        <v>607</v>
      </c>
    </row>
    <row r="145" spans="1:11" s="176" customFormat="1" ht="72">
      <c r="A145" s="404"/>
      <c r="B145" s="184" t="s">
        <v>309</v>
      </c>
      <c r="C145" s="184" t="s">
        <v>310</v>
      </c>
      <c r="D145" s="184" t="s">
        <v>311</v>
      </c>
      <c r="E145" s="184" t="s">
        <v>413</v>
      </c>
      <c r="F145" s="184" t="s">
        <v>434</v>
      </c>
      <c r="G145" s="185">
        <v>0</v>
      </c>
      <c r="H145" s="186">
        <v>1</v>
      </c>
      <c r="I145" s="184"/>
      <c r="J145" s="184"/>
      <c r="K145" s="184" t="s">
        <v>312</v>
      </c>
    </row>
    <row r="146" spans="1:11" s="176" customFormat="1" ht="48">
      <c r="A146" s="403" t="s">
        <v>84</v>
      </c>
      <c r="B146" s="408" t="s">
        <v>313</v>
      </c>
      <c r="C146" s="171" t="s">
        <v>314</v>
      </c>
      <c r="D146" s="184" t="s">
        <v>315</v>
      </c>
      <c r="E146" s="184">
        <v>1</v>
      </c>
      <c r="F146" s="184" t="s">
        <v>437</v>
      </c>
      <c r="G146" s="185">
        <v>0</v>
      </c>
      <c r="H146" s="185">
        <v>1</v>
      </c>
      <c r="I146" s="185"/>
      <c r="J146" s="185"/>
      <c r="K146" s="184" t="s">
        <v>316</v>
      </c>
    </row>
    <row r="147" spans="1:11" s="176" customFormat="1" ht="48" customHeight="1">
      <c r="A147" s="409"/>
      <c r="B147" s="404"/>
      <c r="C147" s="184" t="s">
        <v>317</v>
      </c>
      <c r="D147" s="184" t="s">
        <v>318</v>
      </c>
      <c r="E147" s="184" t="s">
        <v>422</v>
      </c>
      <c r="F147" s="184" t="s">
        <v>698</v>
      </c>
      <c r="G147" s="185">
        <v>0</v>
      </c>
      <c r="H147" s="186">
        <v>1</v>
      </c>
      <c r="I147" s="186"/>
      <c r="J147" s="186"/>
      <c r="K147" s="184" t="s">
        <v>319</v>
      </c>
    </row>
    <row r="148" spans="1:11" s="176" customFormat="1" ht="45" customHeight="1">
      <c r="A148" s="409"/>
      <c r="B148" s="404"/>
      <c r="C148" s="184" t="s">
        <v>320</v>
      </c>
      <c r="D148" s="184" t="s">
        <v>321</v>
      </c>
      <c r="E148" s="184">
        <v>1</v>
      </c>
      <c r="F148" s="184" t="s">
        <v>437</v>
      </c>
      <c r="G148" s="185">
        <v>0</v>
      </c>
      <c r="H148" s="185">
        <v>1</v>
      </c>
      <c r="I148" s="185"/>
      <c r="J148" s="185"/>
      <c r="K148" s="184" t="s">
        <v>322</v>
      </c>
    </row>
    <row r="149" spans="1:11" s="176" customFormat="1" ht="30.75" customHeight="1">
      <c r="A149" s="409"/>
      <c r="B149" s="404"/>
      <c r="C149" s="181" t="s">
        <v>323</v>
      </c>
      <c r="D149" s="181" t="s">
        <v>324</v>
      </c>
      <c r="E149" s="181">
        <v>1</v>
      </c>
      <c r="F149" s="184" t="s">
        <v>437</v>
      </c>
      <c r="G149" s="185">
        <v>0</v>
      </c>
      <c r="H149" s="185">
        <v>1</v>
      </c>
      <c r="I149" s="185"/>
      <c r="J149" s="185"/>
      <c r="K149" s="184" t="s">
        <v>325</v>
      </c>
    </row>
    <row r="150" spans="1:11" s="176" customFormat="1" ht="50.25" customHeight="1">
      <c r="A150" s="409"/>
      <c r="B150" s="409"/>
      <c r="C150" s="171" t="s">
        <v>71</v>
      </c>
      <c r="D150" s="171" t="s">
        <v>72</v>
      </c>
      <c r="E150" s="190">
        <v>1</v>
      </c>
      <c r="F150" s="181" t="s">
        <v>605</v>
      </c>
      <c r="G150" s="172">
        <v>0</v>
      </c>
      <c r="H150" s="191">
        <v>1</v>
      </c>
      <c r="I150" s="191"/>
      <c r="J150" s="191"/>
      <c r="K150" s="173" t="s">
        <v>69</v>
      </c>
    </row>
    <row r="151" spans="1:208" s="192" customFormat="1" ht="55.5" customHeight="1">
      <c r="A151" s="409"/>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69" t="s">
        <v>205</v>
      </c>
      <c r="B152" s="369"/>
      <c r="C152" s="369"/>
      <c r="D152" s="369"/>
      <c r="E152" s="369"/>
      <c r="F152" s="369"/>
      <c r="G152" s="369"/>
      <c r="H152" s="369"/>
      <c r="I152" s="369"/>
      <c r="J152" s="369"/>
      <c r="K152" s="36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42" t="s">
        <v>526</v>
      </c>
      <c r="B153" s="342"/>
      <c r="C153" s="342"/>
      <c r="D153" s="342"/>
      <c r="E153" s="342"/>
      <c r="F153" s="342"/>
      <c r="G153" s="342"/>
      <c r="H153" s="342"/>
      <c r="I153" s="342"/>
      <c r="J153" s="342"/>
      <c r="K153" s="34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335" t="s">
        <v>479</v>
      </c>
      <c r="C154" s="335" t="s">
        <v>514</v>
      </c>
      <c r="D154" s="335" t="s">
        <v>3</v>
      </c>
      <c r="E154" s="335" t="s">
        <v>528</v>
      </c>
      <c r="F154" s="335"/>
      <c r="G154" s="352" t="s">
        <v>515</v>
      </c>
      <c r="H154" s="353"/>
      <c r="I154" s="353"/>
      <c r="J154" s="354"/>
      <c r="K154" s="335" t="s">
        <v>394</v>
      </c>
    </row>
    <row r="155" spans="1:11" s="33" customFormat="1" ht="36">
      <c r="A155" s="75" t="s">
        <v>478</v>
      </c>
      <c r="B155" s="335"/>
      <c r="C155" s="335"/>
      <c r="D155" s="335"/>
      <c r="E155" s="124" t="s">
        <v>392</v>
      </c>
      <c r="F155" s="124" t="s">
        <v>391</v>
      </c>
      <c r="G155" s="3" t="s">
        <v>516</v>
      </c>
      <c r="H155" s="3" t="s">
        <v>517</v>
      </c>
      <c r="I155" s="3" t="s">
        <v>396</v>
      </c>
      <c r="J155" s="3" t="s">
        <v>391</v>
      </c>
      <c r="K155" s="335"/>
    </row>
    <row r="156" spans="1:212" s="14" customFormat="1" ht="85.5" customHeight="1">
      <c r="A156" s="340"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70"/>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70"/>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70"/>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70"/>
      <c r="B160" s="125" t="s">
        <v>162</v>
      </c>
      <c r="C160" s="125" t="s">
        <v>163</v>
      </c>
      <c r="D160" s="4" t="s">
        <v>164</v>
      </c>
      <c r="E160" s="70" t="s">
        <v>441</v>
      </c>
      <c r="F160" s="126" t="s">
        <v>466</v>
      </c>
      <c r="G160" s="134">
        <v>0</v>
      </c>
      <c r="H160" s="132">
        <v>1</v>
      </c>
      <c r="I160" s="131"/>
      <c r="J160" s="131"/>
      <c r="K160" s="126" t="s">
        <v>158</v>
      </c>
    </row>
    <row r="161" spans="1:11" ht="120">
      <c r="A161" s="370"/>
      <c r="B161" s="71" t="s">
        <v>165</v>
      </c>
      <c r="C161" s="72" t="s">
        <v>166</v>
      </c>
      <c r="D161" s="4" t="s">
        <v>167</v>
      </c>
      <c r="E161" s="134">
        <v>3</v>
      </c>
      <c r="F161" s="126" t="s">
        <v>608</v>
      </c>
      <c r="G161" s="134">
        <v>0</v>
      </c>
      <c r="H161" s="134">
        <v>3</v>
      </c>
      <c r="I161" s="131"/>
      <c r="J161" s="131"/>
      <c r="K161" s="55" t="s">
        <v>168</v>
      </c>
    </row>
    <row r="162" spans="1:11" ht="108">
      <c r="A162" s="370"/>
      <c r="B162" s="71" t="s">
        <v>169</v>
      </c>
      <c r="C162" s="72" t="s">
        <v>170</v>
      </c>
      <c r="D162" s="4" t="s">
        <v>171</v>
      </c>
      <c r="E162" s="134">
        <v>1</v>
      </c>
      <c r="F162" s="126" t="s">
        <v>442</v>
      </c>
      <c r="G162" s="134">
        <v>0</v>
      </c>
      <c r="H162" s="134">
        <v>1</v>
      </c>
      <c r="I162" s="131"/>
      <c r="J162" s="131"/>
      <c r="K162" s="55" t="s">
        <v>103</v>
      </c>
    </row>
    <row r="163" spans="1:11" ht="108">
      <c r="A163" s="360" t="s">
        <v>439</v>
      </c>
      <c r="B163" s="73" t="s">
        <v>341</v>
      </c>
      <c r="C163" s="133" t="s">
        <v>172</v>
      </c>
      <c r="D163" s="4" t="s">
        <v>173</v>
      </c>
      <c r="E163" s="134">
        <v>1</v>
      </c>
      <c r="F163" s="131" t="s">
        <v>512</v>
      </c>
      <c r="G163" s="134">
        <v>0</v>
      </c>
      <c r="H163" s="134">
        <v>1</v>
      </c>
      <c r="I163" s="98"/>
      <c r="J163" s="98"/>
      <c r="K163" s="55" t="s">
        <v>174</v>
      </c>
    </row>
    <row r="164" spans="1:212" ht="56.25" customHeight="1">
      <c r="A164" s="36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60"/>
      <c r="B165" s="126" t="s">
        <v>617</v>
      </c>
      <c r="C165" s="125" t="s">
        <v>618</v>
      </c>
      <c r="D165" s="4" t="s">
        <v>177</v>
      </c>
      <c r="E165" s="4">
        <v>1</v>
      </c>
      <c r="F165" s="125" t="s">
        <v>622</v>
      </c>
      <c r="G165" s="134">
        <v>0</v>
      </c>
      <c r="H165" s="134">
        <v>1</v>
      </c>
      <c r="I165" s="98"/>
      <c r="J165" s="98"/>
      <c r="K165" s="55" t="s">
        <v>178</v>
      </c>
    </row>
    <row r="166" spans="1:11" ht="216" customHeight="1">
      <c r="A166" s="360"/>
      <c r="B166" s="377" t="s">
        <v>179</v>
      </c>
      <c r="C166" s="376" t="s">
        <v>180</v>
      </c>
      <c r="D166" s="4" t="s">
        <v>176</v>
      </c>
      <c r="E166" s="4" t="s">
        <v>620</v>
      </c>
      <c r="F166" s="126" t="s">
        <v>699</v>
      </c>
      <c r="G166" s="134">
        <v>0</v>
      </c>
      <c r="H166" s="132">
        <v>1</v>
      </c>
      <c r="I166" s="125"/>
      <c r="J166" s="125"/>
      <c r="K166" s="55" t="s">
        <v>621</v>
      </c>
    </row>
    <row r="167" spans="1:11" ht="132.75" customHeight="1">
      <c r="A167" s="360"/>
      <c r="B167" s="377"/>
      <c r="C167" s="376"/>
      <c r="D167" s="4" t="s">
        <v>176</v>
      </c>
      <c r="E167" s="4" t="s">
        <v>510</v>
      </c>
      <c r="F167" s="126" t="s">
        <v>619</v>
      </c>
      <c r="G167" s="134">
        <v>0</v>
      </c>
      <c r="H167" s="132">
        <v>1</v>
      </c>
      <c r="I167" s="125"/>
      <c r="J167" s="125"/>
      <c r="K167" s="55" t="s">
        <v>621</v>
      </c>
    </row>
    <row r="168" spans="1:11" ht="120">
      <c r="A168" s="360"/>
      <c r="B168" s="74" t="s">
        <v>181</v>
      </c>
      <c r="C168" s="125" t="s">
        <v>182</v>
      </c>
      <c r="D168" s="4" t="s">
        <v>507</v>
      </c>
      <c r="E168" s="4">
        <v>1</v>
      </c>
      <c r="F168" s="126" t="s">
        <v>509</v>
      </c>
      <c r="G168" s="134">
        <v>0</v>
      </c>
      <c r="H168" s="134">
        <v>1</v>
      </c>
      <c r="I168" s="98"/>
      <c r="J168" s="98"/>
      <c r="K168" s="55" t="s">
        <v>508</v>
      </c>
    </row>
    <row r="169" spans="1:11" ht="144">
      <c r="A169" s="360"/>
      <c r="B169" s="125" t="s">
        <v>183</v>
      </c>
      <c r="C169" s="125" t="s">
        <v>184</v>
      </c>
      <c r="D169" s="4" t="s">
        <v>176</v>
      </c>
      <c r="E169" s="4" t="s">
        <v>419</v>
      </c>
      <c r="F169" s="126" t="s">
        <v>444</v>
      </c>
      <c r="G169" s="134">
        <v>0</v>
      </c>
      <c r="H169" s="132" t="s">
        <v>510</v>
      </c>
      <c r="I169" s="126"/>
      <c r="J169" s="126"/>
      <c r="K169" s="55" t="s">
        <v>174</v>
      </c>
    </row>
    <row r="170" spans="1:11" ht="60">
      <c r="A170" s="360"/>
      <c r="B170" s="125" t="s">
        <v>185</v>
      </c>
      <c r="C170" s="125" t="s">
        <v>186</v>
      </c>
      <c r="D170" s="125" t="s">
        <v>187</v>
      </c>
      <c r="E170" s="125">
        <v>1</v>
      </c>
      <c r="F170" s="126" t="s">
        <v>700</v>
      </c>
      <c r="G170" s="134">
        <v>0</v>
      </c>
      <c r="H170" s="134">
        <v>1</v>
      </c>
      <c r="I170" s="98"/>
      <c r="J170" s="98"/>
      <c r="K170" s="55" t="s">
        <v>174</v>
      </c>
    </row>
    <row r="171" spans="1:11" ht="48">
      <c r="A171" s="360"/>
      <c r="B171" s="125" t="s">
        <v>188</v>
      </c>
      <c r="C171" s="126" t="s">
        <v>189</v>
      </c>
      <c r="D171" s="125" t="s">
        <v>190</v>
      </c>
      <c r="E171" s="125" t="s">
        <v>436</v>
      </c>
      <c r="F171" s="126" t="s">
        <v>445</v>
      </c>
      <c r="G171" s="134">
        <v>0</v>
      </c>
      <c r="H171" s="125" t="s">
        <v>436</v>
      </c>
      <c r="I171" s="126"/>
      <c r="J171" s="126"/>
      <c r="K171" s="55" t="s">
        <v>174</v>
      </c>
    </row>
    <row r="172" spans="1:11" ht="36">
      <c r="A172" s="360"/>
      <c r="B172" s="125" t="s">
        <v>191</v>
      </c>
      <c r="C172" s="125" t="s">
        <v>192</v>
      </c>
      <c r="D172" s="71" t="s">
        <v>193</v>
      </c>
      <c r="E172" s="71">
        <v>1</v>
      </c>
      <c r="F172" s="126" t="s">
        <v>447</v>
      </c>
      <c r="G172" s="134">
        <v>0</v>
      </c>
      <c r="H172" s="134">
        <v>1</v>
      </c>
      <c r="I172" s="126"/>
      <c r="J172" s="126"/>
      <c r="K172" s="55" t="s">
        <v>174</v>
      </c>
    </row>
    <row r="173" spans="1:11" ht="48">
      <c r="A173" s="360"/>
      <c r="B173" s="125" t="s">
        <v>194</v>
      </c>
      <c r="C173" s="125" t="s">
        <v>195</v>
      </c>
      <c r="D173" s="126" t="s">
        <v>196</v>
      </c>
      <c r="E173" s="126">
        <v>1</v>
      </c>
      <c r="F173" s="74" t="s">
        <v>609</v>
      </c>
      <c r="G173" s="131">
        <v>0</v>
      </c>
      <c r="H173" s="131">
        <v>1</v>
      </c>
      <c r="I173" s="126"/>
      <c r="J173" s="126"/>
      <c r="K173" s="55" t="s">
        <v>174</v>
      </c>
    </row>
    <row r="174" spans="1:11" ht="36">
      <c r="A174" s="360" t="s">
        <v>197</v>
      </c>
      <c r="B174" s="26" t="s">
        <v>198</v>
      </c>
      <c r="C174" s="125" t="s">
        <v>199</v>
      </c>
      <c r="D174" s="126" t="s">
        <v>200</v>
      </c>
      <c r="E174" s="126" t="s">
        <v>572</v>
      </c>
      <c r="F174" s="133"/>
      <c r="G174" s="131">
        <v>0</v>
      </c>
      <c r="H174" s="132">
        <v>1</v>
      </c>
      <c r="I174" s="131"/>
      <c r="J174" s="131"/>
      <c r="K174" s="55" t="s">
        <v>201</v>
      </c>
    </row>
    <row r="175" spans="1:11" ht="60">
      <c r="A175" s="370"/>
      <c r="B175" s="125" t="s">
        <v>202</v>
      </c>
      <c r="C175" s="125" t="s">
        <v>203</v>
      </c>
      <c r="D175" s="125" t="s">
        <v>176</v>
      </c>
      <c r="E175" s="131" t="s">
        <v>422</v>
      </c>
      <c r="F175" s="56" t="s">
        <v>467</v>
      </c>
      <c r="G175" s="131">
        <v>0</v>
      </c>
      <c r="H175" s="19">
        <v>1</v>
      </c>
      <c r="I175" s="98"/>
      <c r="J175" s="98"/>
      <c r="K175" s="55" t="s">
        <v>168</v>
      </c>
    </row>
    <row r="176" spans="1:11" ht="72">
      <c r="A176" s="370"/>
      <c r="B176" s="72" t="s">
        <v>268</v>
      </c>
      <c r="C176" s="72" t="s">
        <v>271</v>
      </c>
      <c r="D176" s="125" t="s">
        <v>269</v>
      </c>
      <c r="E176" s="125" t="s">
        <v>573</v>
      </c>
      <c r="F176" s="133"/>
      <c r="G176" s="131">
        <v>0</v>
      </c>
      <c r="H176" s="19">
        <v>1</v>
      </c>
      <c r="I176" s="131"/>
      <c r="J176" s="131"/>
      <c r="K176" s="55" t="s">
        <v>204</v>
      </c>
    </row>
    <row r="177" spans="1:11" ht="36">
      <c r="A177" s="370"/>
      <c r="B177" s="126" t="s">
        <v>66</v>
      </c>
      <c r="C177" s="128" t="s">
        <v>67</v>
      </c>
      <c r="D177" s="128" t="s">
        <v>68</v>
      </c>
      <c r="E177" s="42">
        <v>0.8</v>
      </c>
      <c r="F177" s="4" t="s">
        <v>446</v>
      </c>
      <c r="G177" s="66">
        <v>0</v>
      </c>
      <c r="H177" s="27">
        <v>1</v>
      </c>
      <c r="I177" s="27"/>
      <c r="J177" s="27"/>
      <c r="K177" s="126" t="s">
        <v>69</v>
      </c>
    </row>
    <row r="178" spans="1:11" ht="72">
      <c r="A178" s="370"/>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75" t="s">
        <v>86</v>
      </c>
      <c r="B180" s="375"/>
      <c r="C180" s="375"/>
      <c r="D180" s="375"/>
      <c r="E180" s="375"/>
      <c r="F180" s="375"/>
      <c r="G180" s="375"/>
      <c r="H180" s="375"/>
      <c r="I180" s="375"/>
      <c r="J180" s="375"/>
      <c r="K180" s="375"/>
    </row>
    <row r="181" spans="1:11" ht="24" customHeight="1">
      <c r="A181" s="386" t="s">
        <v>87</v>
      </c>
      <c r="B181" s="386"/>
      <c r="C181" s="386"/>
      <c r="D181" s="386"/>
      <c r="E181" s="386"/>
      <c r="F181" s="386"/>
      <c r="G181" s="386"/>
      <c r="H181" s="386"/>
      <c r="I181" s="386"/>
      <c r="J181" s="386"/>
      <c r="K181" s="386"/>
    </row>
    <row r="182" spans="1:11" s="33" customFormat="1" ht="35.25" customHeight="1">
      <c r="A182" s="75" t="s">
        <v>477</v>
      </c>
      <c r="B182" s="335" t="s">
        <v>479</v>
      </c>
      <c r="C182" s="335" t="s">
        <v>514</v>
      </c>
      <c r="D182" s="335" t="s">
        <v>3</v>
      </c>
      <c r="E182" s="335" t="s">
        <v>528</v>
      </c>
      <c r="F182" s="335"/>
      <c r="G182" s="352" t="s">
        <v>515</v>
      </c>
      <c r="H182" s="353"/>
      <c r="I182" s="353"/>
      <c r="J182" s="354"/>
      <c r="K182" s="335" t="s">
        <v>394</v>
      </c>
    </row>
    <row r="183" spans="1:11" s="33" customFormat="1" ht="36">
      <c r="A183" s="75" t="s">
        <v>478</v>
      </c>
      <c r="B183" s="335"/>
      <c r="C183" s="335"/>
      <c r="D183" s="335"/>
      <c r="E183" s="124" t="s">
        <v>392</v>
      </c>
      <c r="F183" s="124" t="s">
        <v>391</v>
      </c>
      <c r="G183" s="3" t="s">
        <v>516</v>
      </c>
      <c r="H183" s="3" t="s">
        <v>517</v>
      </c>
      <c r="I183" s="3" t="s">
        <v>396</v>
      </c>
      <c r="J183" s="3" t="s">
        <v>391</v>
      </c>
      <c r="K183" s="335"/>
    </row>
    <row r="184" spans="1:11" ht="84">
      <c r="A184" s="341" t="s">
        <v>88</v>
      </c>
      <c r="B184" s="125" t="s">
        <v>89</v>
      </c>
      <c r="C184" s="125" t="s">
        <v>90</v>
      </c>
      <c r="D184" s="125" t="s">
        <v>116</v>
      </c>
      <c r="E184" s="82">
        <v>1</v>
      </c>
      <c r="F184" s="83" t="s">
        <v>473</v>
      </c>
      <c r="G184" s="19">
        <v>0.7</v>
      </c>
      <c r="H184" s="82">
        <v>1</v>
      </c>
      <c r="I184" s="82">
        <v>0.5</v>
      </c>
      <c r="J184" s="144" t="s">
        <v>778</v>
      </c>
      <c r="K184" s="129" t="s">
        <v>91</v>
      </c>
    </row>
    <row r="185" spans="1:11" ht="80.25" customHeight="1">
      <c r="A185" s="341"/>
      <c r="B185" s="125" t="s">
        <v>92</v>
      </c>
      <c r="C185" s="125" t="s">
        <v>93</v>
      </c>
      <c r="D185" s="125" t="s">
        <v>94</v>
      </c>
      <c r="E185" s="70" t="s">
        <v>537</v>
      </c>
      <c r="F185" s="84" t="s">
        <v>538</v>
      </c>
      <c r="G185" s="19">
        <v>0</v>
      </c>
      <c r="H185" s="82">
        <v>1</v>
      </c>
      <c r="I185" s="82">
        <v>1</v>
      </c>
      <c r="J185" s="84" t="s">
        <v>779</v>
      </c>
      <c r="K185" s="129" t="s">
        <v>539</v>
      </c>
    </row>
    <row r="186" spans="1:11" ht="88.5" customHeight="1">
      <c r="A186" s="341"/>
      <c r="B186" s="125" t="s">
        <v>95</v>
      </c>
      <c r="C186" s="125" t="s">
        <v>701</v>
      </c>
      <c r="D186" s="125" t="s">
        <v>96</v>
      </c>
      <c r="E186" s="70" t="s">
        <v>540</v>
      </c>
      <c r="F186" s="84" t="s">
        <v>702</v>
      </c>
      <c r="G186" s="19">
        <v>0.1</v>
      </c>
      <c r="H186" s="82">
        <v>1</v>
      </c>
      <c r="I186" s="82">
        <v>0.5</v>
      </c>
      <c r="J186" s="4" t="s">
        <v>780</v>
      </c>
      <c r="K186" s="125" t="s">
        <v>539</v>
      </c>
    </row>
    <row r="187" spans="1:11" ht="84">
      <c r="A187" s="341"/>
      <c r="B187" s="125" t="s">
        <v>97</v>
      </c>
      <c r="C187" s="125" t="s">
        <v>98</v>
      </c>
      <c r="D187" s="125" t="s">
        <v>99</v>
      </c>
      <c r="E187" s="70" t="s">
        <v>449</v>
      </c>
      <c r="F187" s="84" t="s">
        <v>703</v>
      </c>
      <c r="G187" s="19">
        <v>0</v>
      </c>
      <c r="H187" s="82">
        <v>1</v>
      </c>
      <c r="I187" s="82">
        <v>0.5</v>
      </c>
      <c r="J187" s="84" t="s">
        <v>703</v>
      </c>
      <c r="K187" s="125" t="s">
        <v>539</v>
      </c>
    </row>
    <row r="188" spans="1:11" ht="113.25" customHeight="1">
      <c r="A188" s="341"/>
      <c r="B188" s="125" t="s">
        <v>100</v>
      </c>
      <c r="C188" s="125" t="s">
        <v>101</v>
      </c>
      <c r="D188" s="125" t="s">
        <v>102</v>
      </c>
      <c r="E188" s="34" t="s">
        <v>541</v>
      </c>
      <c r="F188" s="85" t="s">
        <v>542</v>
      </c>
      <c r="G188" s="19">
        <v>0</v>
      </c>
      <c r="H188" s="82">
        <v>1</v>
      </c>
      <c r="I188" s="82">
        <v>0.5</v>
      </c>
      <c r="J188" s="144" t="s">
        <v>781</v>
      </c>
      <c r="K188" s="125" t="s">
        <v>103</v>
      </c>
    </row>
    <row r="189" spans="1:11" ht="120" customHeight="1">
      <c r="A189" s="341"/>
      <c r="B189" s="125" t="s">
        <v>104</v>
      </c>
      <c r="C189" s="125" t="s">
        <v>105</v>
      </c>
      <c r="D189" s="125" t="s">
        <v>117</v>
      </c>
      <c r="E189" s="34" t="s">
        <v>417</v>
      </c>
      <c r="F189" s="125" t="s">
        <v>543</v>
      </c>
      <c r="G189" s="19">
        <v>0</v>
      </c>
      <c r="H189" s="82">
        <v>1</v>
      </c>
      <c r="I189" s="82">
        <v>0.5</v>
      </c>
      <c r="J189" s="151" t="s">
        <v>782</v>
      </c>
      <c r="K189" s="125" t="s">
        <v>103</v>
      </c>
    </row>
    <row r="190" spans="1:11" ht="144" customHeight="1">
      <c r="A190" s="341"/>
      <c r="B190" s="125"/>
      <c r="C190" s="125" t="s">
        <v>106</v>
      </c>
      <c r="D190" s="125" t="s">
        <v>107</v>
      </c>
      <c r="E190" s="70" t="s">
        <v>544</v>
      </c>
      <c r="F190" s="125" t="s">
        <v>704</v>
      </c>
      <c r="G190" s="19">
        <v>0</v>
      </c>
      <c r="H190" s="82">
        <v>1</v>
      </c>
      <c r="I190" s="82">
        <v>0</v>
      </c>
      <c r="J190" s="23" t="s">
        <v>783</v>
      </c>
      <c r="K190" s="125" t="s">
        <v>330</v>
      </c>
    </row>
    <row r="191" spans="1:11" ht="128.25" customHeight="1">
      <c r="A191" s="341"/>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341"/>
      <c r="B192" s="342" t="s">
        <v>112</v>
      </c>
      <c r="C192" s="342" t="s">
        <v>113</v>
      </c>
      <c r="D192" s="125" t="s">
        <v>114</v>
      </c>
      <c r="E192" s="66">
        <v>1</v>
      </c>
      <c r="F192" s="125" t="s">
        <v>705</v>
      </c>
      <c r="G192" s="19">
        <v>0</v>
      </c>
      <c r="H192" s="82">
        <v>1</v>
      </c>
      <c r="I192" s="82">
        <v>0.5</v>
      </c>
      <c r="J192" s="144" t="s">
        <v>786</v>
      </c>
      <c r="K192" s="126" t="s">
        <v>545</v>
      </c>
    </row>
    <row r="193" spans="1:11" s="8" customFormat="1" ht="132">
      <c r="A193" s="125"/>
      <c r="B193" s="342"/>
      <c r="C193" s="342"/>
      <c r="D193" s="125" t="s">
        <v>115</v>
      </c>
      <c r="E193" s="27">
        <v>1</v>
      </c>
      <c r="F193" s="86" t="s">
        <v>546</v>
      </c>
      <c r="G193" s="19">
        <v>0</v>
      </c>
      <c r="H193" s="82">
        <v>1</v>
      </c>
      <c r="I193" s="82">
        <v>0.5</v>
      </c>
      <c r="J193" s="158" t="s">
        <v>787</v>
      </c>
      <c r="K193" s="126" t="s">
        <v>474</v>
      </c>
    </row>
    <row r="194" spans="1:11" s="8" customFormat="1" ht="48" customHeight="1">
      <c r="A194" s="392"/>
      <c r="B194" s="126" t="s">
        <v>66</v>
      </c>
      <c r="C194" s="55" t="s">
        <v>67</v>
      </c>
      <c r="D194" s="128" t="s">
        <v>68</v>
      </c>
      <c r="E194" s="82">
        <v>1</v>
      </c>
      <c r="F194" s="86" t="s">
        <v>547</v>
      </c>
      <c r="G194" s="19">
        <v>0</v>
      </c>
      <c r="H194" s="82">
        <v>1</v>
      </c>
      <c r="I194" s="82">
        <v>0.5</v>
      </c>
      <c r="J194" s="159" t="s">
        <v>788</v>
      </c>
      <c r="K194" s="125" t="s">
        <v>103</v>
      </c>
    </row>
    <row r="195" spans="1:11" ht="60">
      <c r="A195" s="392"/>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75" t="s">
        <v>326</v>
      </c>
      <c r="B197" s="375"/>
      <c r="C197" s="375"/>
      <c r="D197" s="375"/>
      <c r="E197" s="375"/>
      <c r="F197" s="375"/>
      <c r="G197" s="375"/>
      <c r="H197" s="375"/>
      <c r="I197" s="375"/>
      <c r="J197" s="375"/>
      <c r="K197" s="375"/>
    </row>
    <row r="198" spans="1:11" s="33" customFormat="1" ht="35.25" customHeight="1">
      <c r="A198" s="46" t="s">
        <v>477</v>
      </c>
      <c r="B198" s="335" t="s">
        <v>479</v>
      </c>
      <c r="C198" s="335" t="s">
        <v>514</v>
      </c>
      <c r="D198" s="335" t="s">
        <v>3</v>
      </c>
      <c r="E198" s="335" t="s">
        <v>528</v>
      </c>
      <c r="F198" s="335"/>
      <c r="G198" s="352" t="s">
        <v>515</v>
      </c>
      <c r="H198" s="353"/>
      <c r="I198" s="353"/>
      <c r="J198" s="354"/>
      <c r="K198" s="335" t="s">
        <v>394</v>
      </c>
    </row>
    <row r="199" spans="1:11" s="33" customFormat="1" ht="36">
      <c r="A199" s="75" t="s">
        <v>478</v>
      </c>
      <c r="B199" s="335"/>
      <c r="C199" s="335"/>
      <c r="D199" s="335"/>
      <c r="E199" s="124" t="s">
        <v>392</v>
      </c>
      <c r="F199" s="124" t="s">
        <v>391</v>
      </c>
      <c r="G199" s="3" t="s">
        <v>516</v>
      </c>
      <c r="H199" s="3" t="s">
        <v>517</v>
      </c>
      <c r="I199" s="3" t="s">
        <v>396</v>
      </c>
      <c r="J199" s="3" t="s">
        <v>391</v>
      </c>
      <c r="K199" s="335"/>
    </row>
    <row r="200" spans="1:11" ht="54" customHeight="1">
      <c r="A200" s="390" t="s">
        <v>242</v>
      </c>
      <c r="B200" s="4" t="s">
        <v>74</v>
      </c>
      <c r="C200" s="125" t="s">
        <v>575</v>
      </c>
      <c r="D200" s="125" t="s">
        <v>576</v>
      </c>
      <c r="E200" s="131">
        <v>1</v>
      </c>
      <c r="F200" s="56" t="s">
        <v>577</v>
      </c>
      <c r="G200" s="131">
        <v>0</v>
      </c>
      <c r="H200" s="131">
        <v>1</v>
      </c>
      <c r="I200" s="131"/>
      <c r="J200" s="131"/>
      <c r="K200" s="54" t="s">
        <v>578</v>
      </c>
    </row>
    <row r="201" spans="1:11" ht="54" customHeight="1">
      <c r="A201" s="391"/>
      <c r="B201" s="125" t="s">
        <v>75</v>
      </c>
      <c r="C201" s="125" t="s">
        <v>118</v>
      </c>
      <c r="D201" s="125" t="s">
        <v>270</v>
      </c>
      <c r="E201" s="132" t="s">
        <v>579</v>
      </c>
      <c r="F201" s="125"/>
      <c r="G201" s="134">
        <v>0</v>
      </c>
      <c r="H201" s="132">
        <v>1</v>
      </c>
      <c r="I201" s="125"/>
      <c r="J201" s="125"/>
      <c r="K201" s="54" t="s">
        <v>578</v>
      </c>
    </row>
    <row r="202" spans="1:11" ht="70.5" customHeight="1">
      <c r="A202" s="391"/>
      <c r="B202" s="125" t="s">
        <v>76</v>
      </c>
      <c r="C202" s="125" t="s">
        <v>77</v>
      </c>
      <c r="D202" s="125" t="s">
        <v>580</v>
      </c>
      <c r="E202" s="132" t="s">
        <v>581</v>
      </c>
      <c r="F202" s="125" t="s">
        <v>582</v>
      </c>
      <c r="G202" s="134">
        <v>0</v>
      </c>
      <c r="H202" s="132">
        <v>1</v>
      </c>
      <c r="I202" s="125"/>
      <c r="J202" s="125"/>
      <c r="K202" s="54" t="s">
        <v>578</v>
      </c>
    </row>
    <row r="203" spans="1:11" ht="52.5" customHeight="1">
      <c r="A203" s="391"/>
      <c r="B203" s="342" t="s">
        <v>119</v>
      </c>
      <c r="C203" s="125" t="s">
        <v>79</v>
      </c>
      <c r="D203" s="125" t="s">
        <v>583</v>
      </c>
      <c r="E203" s="132" t="s">
        <v>584</v>
      </c>
      <c r="F203" s="125" t="s">
        <v>585</v>
      </c>
      <c r="G203" s="134">
        <v>0</v>
      </c>
      <c r="H203" s="132">
        <v>1</v>
      </c>
      <c r="I203" s="132"/>
      <c r="J203" s="132"/>
      <c r="K203" s="54" t="s">
        <v>78</v>
      </c>
    </row>
    <row r="204" spans="1:11" ht="103.5" customHeight="1">
      <c r="A204" s="391"/>
      <c r="B204" s="370"/>
      <c r="C204" s="125" t="s">
        <v>344</v>
      </c>
      <c r="D204" s="125" t="s">
        <v>586</v>
      </c>
      <c r="E204" s="19">
        <f>1000/5000</f>
        <v>0.2</v>
      </c>
      <c r="F204" s="125" t="s">
        <v>587</v>
      </c>
      <c r="G204" s="132">
        <v>0.8</v>
      </c>
      <c r="H204" s="132">
        <v>1</v>
      </c>
      <c r="I204" s="132"/>
      <c r="J204" s="132"/>
      <c r="K204" s="54" t="s">
        <v>78</v>
      </c>
    </row>
    <row r="205" spans="1:11" ht="72">
      <c r="A205" s="391"/>
      <c r="B205" s="125" t="s">
        <v>80</v>
      </c>
      <c r="C205" s="125" t="s">
        <v>81</v>
      </c>
      <c r="D205" s="125" t="s">
        <v>590</v>
      </c>
      <c r="E205" s="132">
        <v>1</v>
      </c>
      <c r="F205" s="125"/>
      <c r="G205" s="134">
        <v>0</v>
      </c>
      <c r="H205" s="132">
        <v>1</v>
      </c>
      <c r="I205" s="132"/>
      <c r="J205" s="132"/>
      <c r="K205" s="54" t="s">
        <v>78</v>
      </c>
    </row>
    <row r="206" spans="1:11" ht="165.75" customHeight="1">
      <c r="A206" s="391"/>
      <c r="B206" s="125" t="s">
        <v>82</v>
      </c>
      <c r="C206" s="125" t="s">
        <v>83</v>
      </c>
      <c r="D206" s="125" t="s">
        <v>588</v>
      </c>
      <c r="E206" s="132">
        <v>1</v>
      </c>
      <c r="F206" s="125" t="s">
        <v>591</v>
      </c>
      <c r="G206" s="134">
        <v>0</v>
      </c>
      <c r="H206" s="132">
        <v>1</v>
      </c>
      <c r="I206" s="125"/>
      <c r="J206" s="125"/>
      <c r="K206" s="54" t="s">
        <v>578</v>
      </c>
    </row>
    <row r="207" spans="1:11" ht="64.5" customHeight="1">
      <c r="A207" s="391"/>
      <c r="B207" s="126" t="s">
        <v>66</v>
      </c>
      <c r="C207" s="128" t="s">
        <v>67</v>
      </c>
      <c r="D207" s="128" t="s">
        <v>68</v>
      </c>
      <c r="E207" s="27">
        <v>0.4</v>
      </c>
      <c r="F207" s="133" t="s">
        <v>589</v>
      </c>
      <c r="G207" s="66">
        <v>0</v>
      </c>
      <c r="H207" s="27">
        <v>1</v>
      </c>
      <c r="I207" s="27"/>
      <c r="J207" s="27"/>
      <c r="K207" s="126" t="s">
        <v>69</v>
      </c>
    </row>
    <row r="208" spans="1:11" ht="59.25" customHeight="1">
      <c r="A208" s="391"/>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78" t="s">
        <v>241</v>
      </c>
      <c r="B210" s="378"/>
      <c r="C210" s="378"/>
      <c r="D210" s="378"/>
      <c r="E210" s="378"/>
      <c r="F210" s="378"/>
      <c r="G210" s="378"/>
      <c r="H210" s="378"/>
      <c r="I210" s="378"/>
      <c r="J210" s="378"/>
      <c r="K210" s="378"/>
    </row>
    <row r="211" spans="1:11" ht="27" customHeight="1">
      <c r="A211" s="393" t="s">
        <v>331</v>
      </c>
      <c r="B211" s="393"/>
      <c r="C211" s="393"/>
      <c r="D211" s="393"/>
      <c r="E211" s="393"/>
      <c r="F211" s="393"/>
      <c r="G211" s="393"/>
      <c r="H211" s="393"/>
      <c r="I211" s="393"/>
      <c r="J211" s="393"/>
      <c r="K211" s="393"/>
    </row>
    <row r="212" spans="1:11" s="33" customFormat="1" ht="35.25" customHeight="1">
      <c r="A212" s="46" t="s">
        <v>477</v>
      </c>
      <c r="B212" s="335" t="s">
        <v>479</v>
      </c>
      <c r="C212" s="335" t="s">
        <v>514</v>
      </c>
      <c r="D212" s="335" t="s">
        <v>3</v>
      </c>
      <c r="E212" s="335" t="s">
        <v>528</v>
      </c>
      <c r="F212" s="335"/>
      <c r="G212" s="352" t="s">
        <v>515</v>
      </c>
      <c r="H212" s="353"/>
      <c r="I212" s="353"/>
      <c r="J212" s="354"/>
      <c r="K212" s="335" t="s">
        <v>394</v>
      </c>
    </row>
    <row r="213" spans="1:11" s="33" customFormat="1" ht="36">
      <c r="A213" s="46" t="s">
        <v>478</v>
      </c>
      <c r="B213" s="335"/>
      <c r="C213" s="335"/>
      <c r="D213" s="335"/>
      <c r="E213" s="124" t="s">
        <v>392</v>
      </c>
      <c r="F213" s="124" t="s">
        <v>391</v>
      </c>
      <c r="G213" s="3" t="s">
        <v>516</v>
      </c>
      <c r="H213" s="3" t="s">
        <v>517</v>
      </c>
      <c r="I213" s="3" t="s">
        <v>396</v>
      </c>
      <c r="J213" s="3" t="s">
        <v>391</v>
      </c>
      <c r="K213" s="335"/>
    </row>
    <row r="214" spans="1:11" ht="96">
      <c r="A214" s="342" t="s">
        <v>242</v>
      </c>
      <c r="B214" s="125" t="s">
        <v>243</v>
      </c>
      <c r="C214" s="125" t="s">
        <v>244</v>
      </c>
      <c r="D214" s="125" t="s">
        <v>245</v>
      </c>
      <c r="E214" s="80" t="s">
        <v>451</v>
      </c>
      <c r="F214" s="125" t="s">
        <v>452</v>
      </c>
      <c r="G214" s="134">
        <v>0</v>
      </c>
      <c r="H214" s="132">
        <v>1</v>
      </c>
      <c r="I214" s="125"/>
      <c r="J214" s="125"/>
      <c r="K214" s="125" t="s">
        <v>246</v>
      </c>
    </row>
    <row r="215" spans="1:11" ht="72">
      <c r="A215" s="344"/>
      <c r="B215" s="125" t="s">
        <v>247</v>
      </c>
      <c r="C215" s="125" t="s">
        <v>248</v>
      </c>
      <c r="D215" s="125" t="s">
        <v>249</v>
      </c>
      <c r="E215" s="132">
        <v>1</v>
      </c>
      <c r="F215" s="125" t="s">
        <v>453</v>
      </c>
      <c r="G215" s="134">
        <v>0</v>
      </c>
      <c r="H215" s="132">
        <v>1</v>
      </c>
      <c r="I215" s="132"/>
      <c r="J215" s="132"/>
      <c r="K215" s="4" t="s">
        <v>127</v>
      </c>
    </row>
    <row r="216" spans="1:11" ht="48">
      <c r="A216" s="344"/>
      <c r="B216" s="125" t="s">
        <v>250</v>
      </c>
      <c r="C216" s="125" t="s">
        <v>251</v>
      </c>
      <c r="D216" s="125" t="s">
        <v>252</v>
      </c>
      <c r="E216" s="132">
        <v>1</v>
      </c>
      <c r="F216" s="125" t="s">
        <v>454</v>
      </c>
      <c r="G216" s="134">
        <v>0</v>
      </c>
      <c r="H216" s="132">
        <v>1</v>
      </c>
      <c r="I216" s="132"/>
      <c r="J216" s="132"/>
      <c r="K216" s="4" t="s">
        <v>253</v>
      </c>
    </row>
    <row r="217" spans="1:11" ht="60">
      <c r="A217" s="344"/>
      <c r="B217" s="125" t="s">
        <v>254</v>
      </c>
      <c r="C217" s="125" t="s">
        <v>255</v>
      </c>
      <c r="D217" s="125" t="s">
        <v>256</v>
      </c>
      <c r="E217" s="81">
        <v>24927184</v>
      </c>
      <c r="F217" s="125" t="s">
        <v>627</v>
      </c>
      <c r="G217" s="134">
        <v>0</v>
      </c>
      <c r="H217" s="132">
        <v>1</v>
      </c>
      <c r="I217" s="81"/>
      <c r="J217" s="81"/>
      <c r="K217" s="4" t="s">
        <v>127</v>
      </c>
    </row>
    <row r="218" spans="1:11" ht="62.25" customHeight="1">
      <c r="A218" s="344"/>
      <c r="B218" s="342" t="s">
        <v>257</v>
      </c>
      <c r="C218" s="125" t="s">
        <v>258</v>
      </c>
      <c r="D218" s="125" t="s">
        <v>259</v>
      </c>
      <c r="E218" s="134">
        <v>220</v>
      </c>
      <c r="F218" s="125" t="s">
        <v>626</v>
      </c>
      <c r="G218" s="134">
        <v>0</v>
      </c>
      <c r="H218" s="132">
        <v>1</v>
      </c>
      <c r="I218" s="125"/>
      <c r="J218" s="125"/>
      <c r="K218" s="4" t="s">
        <v>260</v>
      </c>
    </row>
    <row r="219" spans="1:11" ht="64.5" customHeight="1">
      <c r="A219" s="344"/>
      <c r="B219" s="342"/>
      <c r="C219" s="125" t="s">
        <v>261</v>
      </c>
      <c r="D219" s="125" t="s">
        <v>262</v>
      </c>
      <c r="E219" s="132">
        <v>0.4</v>
      </c>
      <c r="F219" s="125" t="s">
        <v>455</v>
      </c>
      <c r="G219" s="134">
        <v>0</v>
      </c>
      <c r="H219" s="132">
        <v>0.7</v>
      </c>
      <c r="I219" s="132"/>
      <c r="J219" s="132"/>
      <c r="K219" s="4" t="s">
        <v>263</v>
      </c>
    </row>
    <row r="220" spans="1:11" ht="47.25" customHeight="1">
      <c r="A220" s="344"/>
      <c r="B220" s="125" t="s">
        <v>264</v>
      </c>
      <c r="C220" s="125" t="s">
        <v>265</v>
      </c>
      <c r="D220" s="125" t="s">
        <v>266</v>
      </c>
      <c r="E220" s="132">
        <v>0.7</v>
      </c>
      <c r="F220" s="125" t="s">
        <v>456</v>
      </c>
      <c r="G220" s="134">
        <v>0</v>
      </c>
      <c r="H220" s="132">
        <v>0.7</v>
      </c>
      <c r="I220" s="132"/>
      <c r="J220" s="132"/>
      <c r="K220" s="4" t="s">
        <v>267</v>
      </c>
    </row>
    <row r="221" spans="1:11" ht="61.5" customHeight="1">
      <c r="A221" s="344"/>
      <c r="B221" s="126" t="s">
        <v>66</v>
      </c>
      <c r="C221" s="128" t="s">
        <v>67</v>
      </c>
      <c r="D221" s="128" t="s">
        <v>68</v>
      </c>
      <c r="E221" s="27">
        <v>0.5</v>
      </c>
      <c r="F221" s="125" t="s">
        <v>457</v>
      </c>
      <c r="G221" s="66">
        <v>0</v>
      </c>
      <c r="H221" s="27">
        <v>1</v>
      </c>
      <c r="I221" s="27"/>
      <c r="J221" s="27"/>
      <c r="K221" s="126" t="s">
        <v>69</v>
      </c>
    </row>
    <row r="222" spans="1:11" ht="60">
      <c r="A222" s="344"/>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36" t="s">
        <v>670</v>
      </c>
      <c r="B225" s="336"/>
      <c r="C225" s="336"/>
      <c r="D225" s="336"/>
      <c r="E225" s="336"/>
      <c r="F225" s="336"/>
      <c r="G225" s="336"/>
      <c r="H225" s="336"/>
      <c r="I225" s="336"/>
      <c r="J225" s="336"/>
      <c r="K225" s="336"/>
    </row>
    <row r="226" spans="1:11" s="33" customFormat="1" ht="37.5" customHeight="1">
      <c r="A226" s="398" t="s">
        <v>1</v>
      </c>
      <c r="B226" s="335" t="s">
        <v>2</v>
      </c>
      <c r="C226" s="335" t="s">
        <v>527</v>
      </c>
      <c r="D226" s="389" t="s">
        <v>3</v>
      </c>
      <c r="E226" s="335" t="s">
        <v>528</v>
      </c>
      <c r="F226" s="335"/>
      <c r="G226" s="352" t="s">
        <v>515</v>
      </c>
      <c r="H226" s="353"/>
      <c r="I226" s="353"/>
      <c r="J226" s="354"/>
      <c r="K226" s="335" t="s">
        <v>5</v>
      </c>
    </row>
    <row r="227" spans="1:11" s="33" customFormat="1" ht="36">
      <c r="A227" s="398"/>
      <c r="B227" s="335"/>
      <c r="C227" s="335"/>
      <c r="D227" s="389"/>
      <c r="E227" s="124" t="s">
        <v>392</v>
      </c>
      <c r="F227" s="124" t="s">
        <v>391</v>
      </c>
      <c r="G227" s="3" t="s">
        <v>516</v>
      </c>
      <c r="H227" s="3" t="s">
        <v>517</v>
      </c>
      <c r="I227" s="3" t="s">
        <v>396</v>
      </c>
      <c r="J227" s="3" t="s">
        <v>391</v>
      </c>
      <c r="K227" s="335"/>
    </row>
    <row r="228" spans="1:11" ht="391.5" customHeight="1">
      <c r="A228" s="342" t="s">
        <v>120</v>
      </c>
      <c r="B228" s="342" t="s">
        <v>121</v>
      </c>
      <c r="C228" s="342" t="s">
        <v>332</v>
      </c>
      <c r="D228" s="125" t="s">
        <v>122</v>
      </c>
      <c r="E228" s="128" t="s">
        <v>722</v>
      </c>
      <c r="F228" s="137" t="s">
        <v>720</v>
      </c>
      <c r="G228" s="134">
        <v>0</v>
      </c>
      <c r="H228" s="132">
        <v>1</v>
      </c>
      <c r="I228" s="134"/>
      <c r="J228" s="134"/>
      <c r="K228" s="125" t="s">
        <v>123</v>
      </c>
    </row>
    <row r="229" spans="1:11" ht="234" customHeight="1">
      <c r="A229" s="344"/>
      <c r="B229" s="342"/>
      <c r="C229" s="342"/>
      <c r="D229" s="125" t="s">
        <v>468</v>
      </c>
      <c r="E229" s="77">
        <v>86</v>
      </c>
      <c r="F229" s="133" t="s">
        <v>593</v>
      </c>
      <c r="G229" s="77">
        <v>0</v>
      </c>
      <c r="H229" s="131"/>
      <c r="I229" s="134"/>
      <c r="J229" s="134"/>
      <c r="K229" s="125" t="s">
        <v>123</v>
      </c>
    </row>
    <row r="230" spans="1:11" ht="62.25" customHeight="1">
      <c r="A230" s="344"/>
      <c r="B230" s="370"/>
      <c r="C230" s="370"/>
      <c r="D230" s="125" t="s">
        <v>374</v>
      </c>
      <c r="E230" s="77">
        <v>1</v>
      </c>
      <c r="F230" s="133" t="s">
        <v>592</v>
      </c>
      <c r="G230" s="77">
        <v>0</v>
      </c>
      <c r="H230" s="77">
        <v>4</v>
      </c>
      <c r="I230" s="133"/>
      <c r="J230" s="133"/>
      <c r="K230" s="125" t="s">
        <v>123</v>
      </c>
    </row>
    <row r="231" spans="1:11" ht="183.75" customHeight="1">
      <c r="A231" s="344"/>
      <c r="B231" s="370"/>
      <c r="C231" s="370"/>
      <c r="D231" s="125" t="s">
        <v>333</v>
      </c>
      <c r="E231" s="77">
        <v>1</v>
      </c>
      <c r="F231" s="133" t="s">
        <v>721</v>
      </c>
      <c r="G231" s="77">
        <v>0</v>
      </c>
      <c r="H231" s="77">
        <v>1</v>
      </c>
      <c r="I231" s="133"/>
      <c r="J231" s="133"/>
      <c r="K231" s="125" t="s">
        <v>123</v>
      </c>
    </row>
    <row r="232" spans="1:11" ht="58.5" customHeight="1">
      <c r="A232" s="344"/>
      <c r="B232" s="133" t="s">
        <v>66</v>
      </c>
      <c r="C232" s="56" t="s">
        <v>67</v>
      </c>
      <c r="D232" s="56" t="s">
        <v>68</v>
      </c>
      <c r="E232" s="78">
        <v>1</v>
      </c>
      <c r="F232" s="133" t="s">
        <v>460</v>
      </c>
      <c r="G232" s="79">
        <v>0</v>
      </c>
      <c r="H232" s="78">
        <v>1</v>
      </c>
      <c r="I232" s="78"/>
      <c r="J232" s="78"/>
      <c r="K232" s="125" t="s">
        <v>123</v>
      </c>
    </row>
    <row r="233" spans="1:11" ht="120">
      <c r="A233" s="344"/>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99" t="s">
        <v>327</v>
      </c>
      <c r="B236" s="399"/>
      <c r="C236" s="399"/>
      <c r="D236" s="399"/>
      <c r="E236" s="399"/>
      <c r="F236" s="399"/>
      <c r="G236" s="399"/>
      <c r="H236" s="399"/>
      <c r="I236" s="399"/>
      <c r="J236" s="399"/>
      <c r="K236" s="399"/>
    </row>
    <row r="237" spans="1:11" s="33" customFormat="1" ht="35.25" customHeight="1">
      <c r="A237" s="46" t="s">
        <v>477</v>
      </c>
      <c r="B237" s="335" t="s">
        <v>479</v>
      </c>
      <c r="C237" s="335" t="s">
        <v>514</v>
      </c>
      <c r="D237" s="335" t="s">
        <v>3</v>
      </c>
      <c r="E237" s="335" t="s">
        <v>528</v>
      </c>
      <c r="F237" s="335"/>
      <c r="G237" s="352" t="s">
        <v>515</v>
      </c>
      <c r="H237" s="353"/>
      <c r="I237" s="353"/>
      <c r="J237" s="354"/>
      <c r="K237" s="335" t="s">
        <v>394</v>
      </c>
    </row>
    <row r="238" spans="1:11" s="33" customFormat="1" ht="36">
      <c r="A238" s="46" t="s">
        <v>478</v>
      </c>
      <c r="B238" s="335"/>
      <c r="C238" s="335"/>
      <c r="D238" s="335"/>
      <c r="E238" s="124" t="s">
        <v>392</v>
      </c>
      <c r="F238" s="124" t="s">
        <v>391</v>
      </c>
      <c r="G238" s="3" t="s">
        <v>516</v>
      </c>
      <c r="H238" s="3" t="s">
        <v>517</v>
      </c>
      <c r="I238" s="3" t="s">
        <v>396</v>
      </c>
      <c r="J238" s="3" t="s">
        <v>391</v>
      </c>
      <c r="K238" s="335"/>
    </row>
    <row r="239" spans="1:11" ht="65.25" customHeight="1">
      <c r="A239" s="340" t="s">
        <v>84</v>
      </c>
      <c r="B239" s="342" t="s">
        <v>124</v>
      </c>
      <c r="C239" s="342" t="s">
        <v>125</v>
      </c>
      <c r="D239" s="19" t="s">
        <v>126</v>
      </c>
      <c r="E239" s="38">
        <v>179</v>
      </c>
      <c r="F239" s="133" t="s">
        <v>462</v>
      </c>
      <c r="G239" s="131">
        <v>0</v>
      </c>
      <c r="H239" s="131" t="s">
        <v>129</v>
      </c>
      <c r="I239" s="131"/>
      <c r="J239" s="131"/>
      <c r="K239" s="136" t="s">
        <v>127</v>
      </c>
    </row>
    <row r="240" spans="1:11" ht="42" customHeight="1">
      <c r="A240" s="340"/>
      <c r="B240" s="342"/>
      <c r="C240" s="342"/>
      <c r="D240" s="128" t="s">
        <v>128</v>
      </c>
      <c r="E240" s="19">
        <v>1</v>
      </c>
      <c r="F240" s="133" t="s">
        <v>463</v>
      </c>
      <c r="G240" s="131">
        <v>0</v>
      </c>
      <c r="H240" s="19">
        <v>1</v>
      </c>
      <c r="I240" s="19"/>
      <c r="J240" s="19"/>
      <c r="K240" s="136" t="s">
        <v>127</v>
      </c>
    </row>
    <row r="241" spans="1:11" ht="40.5" customHeight="1">
      <c r="A241" s="340"/>
      <c r="B241" s="126" t="s">
        <v>66</v>
      </c>
      <c r="C241" s="128" t="s">
        <v>67</v>
      </c>
      <c r="D241" s="128" t="s">
        <v>68</v>
      </c>
      <c r="E241" s="27">
        <v>1</v>
      </c>
      <c r="F241" s="133" t="s">
        <v>464</v>
      </c>
      <c r="G241" s="66">
        <v>0</v>
      </c>
      <c r="H241" s="27">
        <v>1</v>
      </c>
      <c r="I241" s="27"/>
      <c r="J241" s="27"/>
      <c r="K241" s="136" t="s">
        <v>127</v>
      </c>
    </row>
    <row r="242" spans="1:11" ht="60">
      <c r="A242" s="340"/>
      <c r="B242" s="126" t="s">
        <v>70</v>
      </c>
      <c r="C242" s="128" t="s">
        <v>71</v>
      </c>
      <c r="D242" s="128" t="s">
        <v>72</v>
      </c>
      <c r="E242" s="19">
        <v>1</v>
      </c>
      <c r="F242" s="133" t="s">
        <v>465</v>
      </c>
      <c r="G242" s="66">
        <v>0</v>
      </c>
      <c r="H242" s="27">
        <v>1</v>
      </c>
      <c r="I242" s="27"/>
      <c r="J242" s="27"/>
      <c r="K242" s="136" t="s">
        <v>127</v>
      </c>
    </row>
    <row r="243" spans="8:11" ht="12.75">
      <c r="H243" s="339" t="s">
        <v>657</v>
      </c>
      <c r="I243" s="339"/>
      <c r="J243" s="339"/>
      <c r="K243" s="339"/>
    </row>
    <row r="244" ht="12">
      <c r="A244" s="1" t="s">
        <v>623</v>
      </c>
    </row>
    <row r="248" spans="1:2" ht="12">
      <c r="A248" s="397" t="s">
        <v>714</v>
      </c>
      <c r="B248" s="397"/>
    </row>
    <row r="249" spans="1:2" ht="12">
      <c r="A249" s="396" t="s">
        <v>715</v>
      </c>
      <c r="B249" s="396"/>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BP200"/>
  <sheetViews>
    <sheetView tabSelected="1" zoomScale="80" zoomScaleNormal="80" zoomScalePageLayoutView="0" workbookViewId="0" topLeftCell="A191">
      <selection activeCell="A199" sqref="A199:B199"/>
    </sheetView>
  </sheetViews>
  <sheetFormatPr defaultColWidth="11.421875" defaultRowHeight="15"/>
  <cols>
    <col min="1" max="1" width="26.57421875" style="24" customWidth="1"/>
    <col min="2" max="2" width="41.28125" style="24" customWidth="1"/>
    <col min="3" max="3" width="49.140625" style="43" customWidth="1"/>
    <col min="4" max="4" width="21.00390625" style="43" customWidth="1"/>
    <col min="5" max="5" width="8.28125" style="199" customWidth="1"/>
    <col min="6" max="6" width="10.28125" style="199" customWidth="1"/>
    <col min="7" max="7" width="12.140625" style="199" customWidth="1"/>
    <col min="8" max="8" width="35.8515625" style="199" customWidth="1"/>
    <col min="9" max="9" width="22.00390625" style="199" customWidth="1"/>
    <col min="10" max="10" width="12.421875" style="24" customWidth="1"/>
    <col min="11" max="11" width="5.00390625" style="24" customWidth="1"/>
    <col min="12" max="12" width="22.7109375" style="24" customWidth="1"/>
    <col min="13" max="16384" width="11.421875" style="24" customWidth="1"/>
  </cols>
  <sheetData>
    <row r="1" spans="1:9" ht="33" customHeight="1">
      <c r="A1" s="433"/>
      <c r="B1" s="433"/>
      <c r="C1" s="434" t="s">
        <v>863</v>
      </c>
      <c r="D1" s="435"/>
      <c r="E1" s="436"/>
      <c r="F1" s="430" t="s">
        <v>868</v>
      </c>
      <c r="G1" s="431"/>
      <c r="H1" s="431"/>
      <c r="I1" s="432"/>
    </row>
    <row r="2" spans="1:9" ht="33" customHeight="1">
      <c r="A2" s="433"/>
      <c r="B2" s="433"/>
      <c r="C2" s="434" t="s">
        <v>864</v>
      </c>
      <c r="D2" s="435"/>
      <c r="E2" s="436"/>
      <c r="F2" s="430" t="s">
        <v>865</v>
      </c>
      <c r="G2" s="431"/>
      <c r="H2" s="431"/>
      <c r="I2" s="432"/>
    </row>
    <row r="3" spans="1:9" ht="39" customHeight="1">
      <c r="A3" s="433"/>
      <c r="B3" s="433"/>
      <c r="C3" s="434" t="s">
        <v>867</v>
      </c>
      <c r="D3" s="435"/>
      <c r="E3" s="436"/>
      <c r="F3" s="430" t="s">
        <v>866</v>
      </c>
      <c r="G3" s="431"/>
      <c r="H3" s="431"/>
      <c r="I3" s="432"/>
    </row>
    <row r="4" spans="1:9" ht="32.25" customHeight="1">
      <c r="A4" s="372" t="s">
        <v>1136</v>
      </c>
      <c r="B4" s="429"/>
      <c r="C4" s="429"/>
      <c r="D4" s="429"/>
      <c r="E4" s="429"/>
      <c r="F4" s="429"/>
      <c r="G4" s="429"/>
      <c r="H4" s="429"/>
      <c r="I4" s="429"/>
    </row>
    <row r="5" spans="1:9" ht="21" customHeight="1">
      <c r="A5" s="461" t="s">
        <v>869</v>
      </c>
      <c r="B5" s="462"/>
      <c r="C5" s="462"/>
      <c r="D5" s="462"/>
      <c r="E5" s="462"/>
      <c r="F5" s="462"/>
      <c r="G5" s="462"/>
      <c r="H5" s="462"/>
      <c r="I5" s="463"/>
    </row>
    <row r="6" spans="1:9" ht="27" customHeight="1">
      <c r="A6" s="454" t="s">
        <v>870</v>
      </c>
      <c r="B6" s="454"/>
      <c r="C6" s="454"/>
      <c r="D6" s="454"/>
      <c r="E6" s="454"/>
      <c r="F6" s="454"/>
      <c r="G6" s="454"/>
      <c r="H6" s="454"/>
      <c r="I6" s="454"/>
    </row>
    <row r="7" spans="1:9" ht="29.25" customHeight="1">
      <c r="A7" s="464" t="s">
        <v>1147</v>
      </c>
      <c r="B7" s="465"/>
      <c r="C7" s="465"/>
      <c r="D7" s="465"/>
      <c r="E7" s="465"/>
      <c r="F7" s="465"/>
      <c r="G7" s="465"/>
      <c r="H7" s="465"/>
      <c r="I7" s="466"/>
    </row>
    <row r="8" spans="1:9" ht="30" customHeight="1">
      <c r="A8" s="437"/>
      <c r="B8" s="438" t="s">
        <v>861</v>
      </c>
      <c r="C8" s="438" t="s">
        <v>857</v>
      </c>
      <c r="D8" s="438" t="s">
        <v>859</v>
      </c>
      <c r="E8" s="439" t="s">
        <v>858</v>
      </c>
      <c r="F8" s="440"/>
      <c r="G8" s="438" t="s">
        <v>862</v>
      </c>
      <c r="H8" s="438"/>
      <c r="I8" s="438" t="s">
        <v>485</v>
      </c>
    </row>
    <row r="9" spans="1:9" ht="40.5" customHeight="1">
      <c r="A9" s="437"/>
      <c r="B9" s="438"/>
      <c r="C9" s="438"/>
      <c r="D9" s="438"/>
      <c r="E9" s="236" t="s">
        <v>871</v>
      </c>
      <c r="F9" s="236" t="s">
        <v>872</v>
      </c>
      <c r="G9" s="196" t="s">
        <v>396</v>
      </c>
      <c r="H9" s="196" t="s">
        <v>391</v>
      </c>
      <c r="I9" s="438"/>
    </row>
    <row r="10" spans="1:9" ht="399" customHeight="1">
      <c r="A10" s="237" t="s">
        <v>873</v>
      </c>
      <c r="B10" s="201" t="s">
        <v>874</v>
      </c>
      <c r="C10" s="200" t="s">
        <v>875</v>
      </c>
      <c r="D10" s="200" t="s">
        <v>1148</v>
      </c>
      <c r="E10" s="207">
        <v>0</v>
      </c>
      <c r="F10" s="228">
        <v>0.9</v>
      </c>
      <c r="G10" s="19">
        <v>0.7</v>
      </c>
      <c r="H10" s="296" t="s">
        <v>1208</v>
      </c>
      <c r="I10" s="222" t="s">
        <v>1209</v>
      </c>
    </row>
    <row r="11" spans="1:9" ht="20.25" customHeight="1">
      <c r="A11" s="454" t="s">
        <v>876</v>
      </c>
      <c r="B11" s="454"/>
      <c r="C11" s="454"/>
      <c r="D11" s="454"/>
      <c r="E11" s="454"/>
      <c r="F11" s="454"/>
      <c r="G11" s="454"/>
      <c r="H11" s="454"/>
      <c r="I11" s="454"/>
    </row>
    <row r="12" spans="1:9" ht="37.5" customHeight="1">
      <c r="A12" s="342" t="s">
        <v>877</v>
      </c>
      <c r="B12" s="342"/>
      <c r="C12" s="342"/>
      <c r="D12" s="342"/>
      <c r="E12" s="342"/>
      <c r="F12" s="342"/>
      <c r="G12" s="342"/>
      <c r="H12" s="342"/>
      <c r="I12" s="342"/>
    </row>
    <row r="13" spans="1:9" ht="12">
      <c r="A13" s="437" t="s">
        <v>860</v>
      </c>
      <c r="B13" s="438" t="s">
        <v>861</v>
      </c>
      <c r="C13" s="438" t="s">
        <v>857</v>
      </c>
      <c r="D13" s="438" t="s">
        <v>859</v>
      </c>
      <c r="E13" s="439" t="s">
        <v>858</v>
      </c>
      <c r="F13" s="440"/>
      <c r="G13" s="438" t="s">
        <v>862</v>
      </c>
      <c r="H13" s="438"/>
      <c r="I13" s="475" t="s">
        <v>485</v>
      </c>
    </row>
    <row r="14" spans="1:10" ht="36">
      <c r="A14" s="437"/>
      <c r="B14" s="438"/>
      <c r="C14" s="438"/>
      <c r="D14" s="438"/>
      <c r="E14" s="236" t="s">
        <v>871</v>
      </c>
      <c r="F14" s="238" t="s">
        <v>872</v>
      </c>
      <c r="G14" s="196" t="s">
        <v>396</v>
      </c>
      <c r="H14" s="196" t="s">
        <v>391</v>
      </c>
      <c r="I14" s="475"/>
      <c r="J14" s="248"/>
    </row>
    <row r="15" spans="1:10" ht="84">
      <c r="A15" s="400" t="s">
        <v>878</v>
      </c>
      <c r="B15" s="202" t="s">
        <v>879</v>
      </c>
      <c r="C15" s="202" t="s">
        <v>880</v>
      </c>
      <c r="D15" s="257" t="s">
        <v>1170</v>
      </c>
      <c r="E15" s="208">
        <v>0</v>
      </c>
      <c r="F15" s="227">
        <v>1</v>
      </c>
      <c r="G15" s="227">
        <f>4/4</f>
        <v>1</v>
      </c>
      <c r="H15" s="304" t="s">
        <v>1256</v>
      </c>
      <c r="I15" s="222" t="s">
        <v>881</v>
      </c>
      <c r="J15" s="271"/>
    </row>
    <row r="16" spans="1:10" ht="167.25" customHeight="1">
      <c r="A16" s="441"/>
      <c r="B16" s="214" t="s">
        <v>882</v>
      </c>
      <c r="C16" s="257" t="s">
        <v>1171</v>
      </c>
      <c r="D16" s="200" t="s">
        <v>883</v>
      </c>
      <c r="E16" s="203">
        <v>0</v>
      </c>
      <c r="F16" s="227">
        <v>1</v>
      </c>
      <c r="G16" s="227">
        <f>3/4</f>
        <v>0.75</v>
      </c>
      <c r="H16" s="304" t="s">
        <v>1257</v>
      </c>
      <c r="I16" s="233" t="s">
        <v>298</v>
      </c>
      <c r="J16" s="271"/>
    </row>
    <row r="17" spans="1:10" ht="391.5" customHeight="1">
      <c r="A17" s="441"/>
      <c r="B17" s="213" t="s">
        <v>884</v>
      </c>
      <c r="C17" s="200" t="s">
        <v>885</v>
      </c>
      <c r="D17" s="200" t="s">
        <v>1210</v>
      </c>
      <c r="E17" s="210">
        <v>0</v>
      </c>
      <c r="F17" s="227">
        <f>4/4</f>
        <v>1</v>
      </c>
      <c r="G17" s="227">
        <v>0.5</v>
      </c>
      <c r="H17" s="297" t="s">
        <v>1211</v>
      </c>
      <c r="I17" s="233" t="s">
        <v>298</v>
      </c>
      <c r="J17" s="271"/>
    </row>
    <row r="18" spans="1:10" ht="72">
      <c r="A18" s="441"/>
      <c r="B18" s="400" t="s">
        <v>303</v>
      </c>
      <c r="C18" s="443" t="s">
        <v>886</v>
      </c>
      <c r="D18" s="201" t="s">
        <v>887</v>
      </c>
      <c r="E18" s="260">
        <v>0</v>
      </c>
      <c r="F18" s="228">
        <v>1</v>
      </c>
      <c r="G18" s="263">
        <f>3/6</f>
        <v>0.5</v>
      </c>
      <c r="H18" s="200" t="s">
        <v>1173</v>
      </c>
      <c r="I18" s="233" t="s">
        <v>606</v>
      </c>
      <c r="J18" s="249"/>
    </row>
    <row r="19" spans="1:10" ht="72">
      <c r="A19" s="441"/>
      <c r="B19" s="401"/>
      <c r="C19" s="444"/>
      <c r="D19" s="304" t="s">
        <v>1258</v>
      </c>
      <c r="E19" s="203">
        <v>0</v>
      </c>
      <c r="F19" s="228">
        <v>1</v>
      </c>
      <c r="G19" s="263">
        <f>6/12</f>
        <v>0.5</v>
      </c>
      <c r="H19" s="259" t="s">
        <v>1174</v>
      </c>
      <c r="I19" s="233" t="s">
        <v>606</v>
      </c>
      <c r="J19" s="271"/>
    </row>
    <row r="20" spans="1:10" ht="65.25" customHeight="1">
      <c r="A20" s="441"/>
      <c r="B20" s="401"/>
      <c r="C20" s="445"/>
      <c r="D20" s="201" t="s">
        <v>888</v>
      </c>
      <c r="E20" s="203">
        <v>0</v>
      </c>
      <c r="F20" s="228">
        <v>1</v>
      </c>
      <c r="G20" s="263">
        <f>6/12</f>
        <v>0.5</v>
      </c>
      <c r="H20" s="259" t="s">
        <v>1174</v>
      </c>
      <c r="I20" s="233" t="s">
        <v>606</v>
      </c>
      <c r="J20" s="249"/>
    </row>
    <row r="21" spans="1:10" ht="171" customHeight="1">
      <c r="A21" s="441"/>
      <c r="B21" s="401"/>
      <c r="C21" s="200" t="s">
        <v>889</v>
      </c>
      <c r="D21" s="200" t="s">
        <v>890</v>
      </c>
      <c r="E21" s="203">
        <v>0</v>
      </c>
      <c r="F21" s="227">
        <v>1</v>
      </c>
      <c r="G21" s="263">
        <f>6/12</f>
        <v>0.5</v>
      </c>
      <c r="H21" s="304" t="s">
        <v>1259</v>
      </c>
      <c r="I21" s="233" t="s">
        <v>891</v>
      </c>
      <c r="J21" s="271"/>
    </row>
    <row r="22" spans="1:10" ht="174" customHeight="1">
      <c r="A22" s="441"/>
      <c r="B22" s="401"/>
      <c r="C22" s="200" t="s">
        <v>892</v>
      </c>
      <c r="D22" s="200" t="s">
        <v>893</v>
      </c>
      <c r="E22" s="203">
        <v>0</v>
      </c>
      <c r="F22" s="227">
        <v>1</v>
      </c>
      <c r="G22" s="263">
        <f>12/24</f>
        <v>0.5</v>
      </c>
      <c r="H22" s="259" t="s">
        <v>1175</v>
      </c>
      <c r="I22" s="233" t="s">
        <v>894</v>
      </c>
      <c r="J22" s="249"/>
    </row>
    <row r="23" spans="1:10" ht="118.5" customHeight="1">
      <c r="A23" s="441"/>
      <c r="B23" s="400" t="s">
        <v>895</v>
      </c>
      <c r="C23" s="200" t="s">
        <v>1176</v>
      </c>
      <c r="D23" s="200" t="s">
        <v>1177</v>
      </c>
      <c r="E23" s="203">
        <v>0</v>
      </c>
      <c r="F23" s="228">
        <v>1</v>
      </c>
      <c r="G23" s="261">
        <v>1</v>
      </c>
      <c r="H23" s="283" t="s">
        <v>1178</v>
      </c>
      <c r="I23" s="233" t="s">
        <v>896</v>
      </c>
      <c r="J23" s="293"/>
    </row>
    <row r="24" spans="1:10" ht="139.5" customHeight="1">
      <c r="A24" s="441"/>
      <c r="B24" s="401"/>
      <c r="C24" s="200" t="s">
        <v>1179</v>
      </c>
      <c r="D24" s="200" t="s">
        <v>897</v>
      </c>
      <c r="E24" s="203">
        <v>0</v>
      </c>
      <c r="F24" s="228">
        <v>1</v>
      </c>
      <c r="G24" s="299">
        <f>18/24</f>
        <v>0.75</v>
      </c>
      <c r="H24" s="234" t="s">
        <v>1218</v>
      </c>
      <c r="I24" s="200" t="s">
        <v>319</v>
      </c>
      <c r="J24" s="293"/>
    </row>
    <row r="25" spans="1:10" ht="84">
      <c r="A25" s="441"/>
      <c r="B25" s="441"/>
      <c r="C25" s="200" t="s">
        <v>898</v>
      </c>
      <c r="D25" s="200" t="s">
        <v>1184</v>
      </c>
      <c r="E25" s="203">
        <v>0</v>
      </c>
      <c r="F25" s="228">
        <v>1</v>
      </c>
      <c r="G25" s="299">
        <v>0.5</v>
      </c>
      <c r="H25" s="200" t="s">
        <v>1212</v>
      </c>
      <c r="I25" s="233" t="s">
        <v>899</v>
      </c>
      <c r="J25" s="293"/>
    </row>
    <row r="26" spans="1:10" ht="48">
      <c r="A26" s="441"/>
      <c r="B26" s="446"/>
      <c r="C26" s="200" t="s">
        <v>900</v>
      </c>
      <c r="D26" s="200" t="s">
        <v>1183</v>
      </c>
      <c r="E26" s="23">
        <v>0</v>
      </c>
      <c r="F26" s="228">
        <v>1</v>
      </c>
      <c r="G26" s="261">
        <v>0</v>
      </c>
      <c r="H26" s="200" t="s">
        <v>1187</v>
      </c>
      <c r="I26" s="233" t="s">
        <v>1213</v>
      </c>
      <c r="J26" s="293"/>
    </row>
    <row r="27" spans="1:10" ht="48" customHeight="1">
      <c r="A27" s="441"/>
      <c r="B27" s="447" t="s">
        <v>901</v>
      </c>
      <c r="C27" s="200" t="s">
        <v>902</v>
      </c>
      <c r="D27" s="200" t="s">
        <v>1185</v>
      </c>
      <c r="E27" s="23">
        <v>1</v>
      </c>
      <c r="F27" s="228">
        <v>1</v>
      </c>
      <c r="G27" s="261">
        <v>1</v>
      </c>
      <c r="H27" s="200" t="s">
        <v>1186</v>
      </c>
      <c r="I27" s="233" t="s">
        <v>899</v>
      </c>
      <c r="J27" s="293"/>
    </row>
    <row r="28" spans="1:10" ht="60">
      <c r="A28" s="441"/>
      <c r="B28" s="448"/>
      <c r="C28" s="200" t="s">
        <v>903</v>
      </c>
      <c r="D28" s="200" t="s">
        <v>1180</v>
      </c>
      <c r="E28" s="23">
        <v>0</v>
      </c>
      <c r="F28" s="239">
        <v>18</v>
      </c>
      <c r="G28" s="263">
        <f>18/18</f>
        <v>1</v>
      </c>
      <c r="H28" s="200" t="s">
        <v>1214</v>
      </c>
      <c r="I28" s="233" t="s">
        <v>899</v>
      </c>
      <c r="J28" s="293"/>
    </row>
    <row r="29" spans="1:10" ht="73.5">
      <c r="A29" s="441"/>
      <c r="B29" s="448"/>
      <c r="C29" s="201" t="s">
        <v>904</v>
      </c>
      <c r="D29" s="200" t="s">
        <v>905</v>
      </c>
      <c r="E29" s="203">
        <v>0</v>
      </c>
      <c r="F29" s="227">
        <v>1</v>
      </c>
      <c r="G29" s="263">
        <f>18/18</f>
        <v>1</v>
      </c>
      <c r="H29" s="200" t="s">
        <v>1215</v>
      </c>
      <c r="I29" s="233" t="s">
        <v>1216</v>
      </c>
      <c r="J29" s="248"/>
    </row>
    <row r="30" spans="1:10" ht="48">
      <c r="A30" s="441"/>
      <c r="B30" s="449"/>
      <c r="C30" s="297" t="s">
        <v>906</v>
      </c>
      <c r="D30" s="200" t="s">
        <v>1181</v>
      </c>
      <c r="E30" s="298">
        <v>0</v>
      </c>
      <c r="F30" s="227">
        <v>0.25</v>
      </c>
      <c r="G30" s="263">
        <f>18/18</f>
        <v>1</v>
      </c>
      <c r="H30" s="200" t="s">
        <v>1217</v>
      </c>
      <c r="I30" s="233" t="s">
        <v>899</v>
      </c>
      <c r="J30" s="248"/>
    </row>
    <row r="31" spans="1:10" ht="321" customHeight="1">
      <c r="A31" s="442"/>
      <c r="B31" s="201" t="s">
        <v>907</v>
      </c>
      <c r="C31" s="200" t="s">
        <v>908</v>
      </c>
      <c r="D31" s="201" t="s">
        <v>909</v>
      </c>
      <c r="E31" s="208">
        <v>0</v>
      </c>
      <c r="F31" s="227">
        <v>1</v>
      </c>
      <c r="G31" s="19">
        <v>0.8</v>
      </c>
      <c r="H31" s="259" t="s">
        <v>1182</v>
      </c>
      <c r="I31" s="259" t="s">
        <v>69</v>
      </c>
      <c r="J31" s="293"/>
    </row>
    <row r="32" spans="1:10" ht="30.75" customHeight="1">
      <c r="A32" s="454" t="s">
        <v>910</v>
      </c>
      <c r="B32" s="454"/>
      <c r="C32" s="454"/>
      <c r="D32" s="454"/>
      <c r="E32" s="454"/>
      <c r="F32" s="454"/>
      <c r="G32" s="454"/>
      <c r="H32" s="454"/>
      <c r="I32" s="454"/>
      <c r="J32" s="248"/>
    </row>
    <row r="33" spans="1:10" s="195" customFormat="1" ht="30" customHeight="1">
      <c r="A33" s="342" t="s">
        <v>911</v>
      </c>
      <c r="B33" s="342"/>
      <c r="C33" s="342"/>
      <c r="D33" s="342"/>
      <c r="E33" s="342"/>
      <c r="F33" s="342"/>
      <c r="G33" s="342"/>
      <c r="H33" s="342"/>
      <c r="I33" s="342"/>
      <c r="J33" s="273"/>
    </row>
    <row r="34" spans="1:10" s="195" customFormat="1" ht="34.5" customHeight="1">
      <c r="A34" s="437" t="s">
        <v>860</v>
      </c>
      <c r="B34" s="438" t="s">
        <v>861</v>
      </c>
      <c r="C34" s="438" t="s">
        <v>857</v>
      </c>
      <c r="D34" s="438" t="s">
        <v>859</v>
      </c>
      <c r="E34" s="439" t="s">
        <v>858</v>
      </c>
      <c r="F34" s="440"/>
      <c r="G34" s="438" t="s">
        <v>862</v>
      </c>
      <c r="H34" s="438"/>
      <c r="I34" s="475" t="s">
        <v>485</v>
      </c>
      <c r="J34" s="273"/>
    </row>
    <row r="35" spans="1:10" s="197" customFormat="1" ht="91.5" customHeight="1">
      <c r="A35" s="437"/>
      <c r="B35" s="438"/>
      <c r="C35" s="438"/>
      <c r="D35" s="438"/>
      <c r="E35" s="236" t="s">
        <v>871</v>
      </c>
      <c r="F35" s="238" t="s">
        <v>872</v>
      </c>
      <c r="G35" s="196" t="s">
        <v>396</v>
      </c>
      <c r="H35" s="196" t="s">
        <v>391</v>
      </c>
      <c r="I35" s="475"/>
      <c r="J35" s="294"/>
    </row>
    <row r="36" spans="1:10" s="197" customFormat="1" ht="117" customHeight="1">
      <c r="A36" s="400" t="s">
        <v>912</v>
      </c>
      <c r="B36" s="200" t="s">
        <v>7</v>
      </c>
      <c r="C36" s="315" t="s">
        <v>1309</v>
      </c>
      <c r="D36" s="200" t="s">
        <v>913</v>
      </c>
      <c r="E36" s="203">
        <v>0</v>
      </c>
      <c r="F36" s="230">
        <v>110</v>
      </c>
      <c r="G36" s="281">
        <f>(42+35)/110</f>
        <v>0.7</v>
      </c>
      <c r="H36" s="234" t="s">
        <v>1226</v>
      </c>
      <c r="I36" s="234" t="s">
        <v>914</v>
      </c>
      <c r="J36" s="294"/>
    </row>
    <row r="37" spans="1:10" s="198" customFormat="1" ht="120.75" customHeight="1">
      <c r="A37" s="401"/>
      <c r="B37" s="200" t="s">
        <v>10</v>
      </c>
      <c r="C37" s="315" t="s">
        <v>1310</v>
      </c>
      <c r="D37" s="200" t="s">
        <v>915</v>
      </c>
      <c r="E37" s="203">
        <v>0</v>
      </c>
      <c r="F37" s="230">
        <v>150</v>
      </c>
      <c r="G37" s="281">
        <f>(91+31)/150</f>
        <v>0.8133333333333334</v>
      </c>
      <c r="H37" s="234" t="s">
        <v>1227</v>
      </c>
      <c r="I37" s="234" t="s">
        <v>914</v>
      </c>
      <c r="J37" s="295"/>
    </row>
    <row r="38" spans="1:10" ht="71.25" customHeight="1">
      <c r="A38" s="400" t="s">
        <v>1137</v>
      </c>
      <c r="B38" s="200" t="s">
        <v>35</v>
      </c>
      <c r="C38" s="200" t="s">
        <v>916</v>
      </c>
      <c r="D38" s="200" t="s">
        <v>917</v>
      </c>
      <c r="E38" s="208">
        <v>0</v>
      </c>
      <c r="F38" s="227">
        <v>1</v>
      </c>
      <c r="G38" s="281">
        <f>759/700</f>
        <v>1.0842857142857143</v>
      </c>
      <c r="H38" s="234" t="s">
        <v>1206</v>
      </c>
      <c r="I38" s="234" t="s">
        <v>918</v>
      </c>
      <c r="J38" s="248"/>
    </row>
    <row r="39" spans="1:10" ht="107.25" customHeight="1">
      <c r="A39" s="401"/>
      <c r="B39" s="214" t="s">
        <v>919</v>
      </c>
      <c r="C39" s="35" t="s">
        <v>920</v>
      </c>
      <c r="D39" s="200" t="s">
        <v>921</v>
      </c>
      <c r="E39" s="208">
        <v>0</v>
      </c>
      <c r="F39" s="227">
        <v>1</v>
      </c>
      <c r="G39" s="227">
        <f>1/1</f>
        <v>1</v>
      </c>
      <c r="H39" s="200" t="s">
        <v>1220</v>
      </c>
      <c r="I39" s="234" t="s">
        <v>918</v>
      </c>
      <c r="J39" s="248"/>
    </row>
    <row r="40" spans="1:10" ht="69" customHeight="1">
      <c r="A40" s="401"/>
      <c r="B40" s="400" t="s">
        <v>352</v>
      </c>
      <c r="C40" s="200" t="s">
        <v>922</v>
      </c>
      <c r="D40" s="200" t="s">
        <v>923</v>
      </c>
      <c r="E40" s="208">
        <v>0</v>
      </c>
      <c r="F40" s="227">
        <v>1</v>
      </c>
      <c r="G40" s="227">
        <f>45/60</f>
        <v>0.75</v>
      </c>
      <c r="H40" s="200" t="s">
        <v>1202</v>
      </c>
      <c r="I40" s="234" t="s">
        <v>793</v>
      </c>
      <c r="J40" s="248"/>
    </row>
    <row r="41" spans="1:9" ht="141.75" customHeight="1">
      <c r="A41" s="446"/>
      <c r="B41" s="446"/>
      <c r="C41" s="200" t="s">
        <v>924</v>
      </c>
      <c r="D41" s="200" t="s">
        <v>925</v>
      </c>
      <c r="E41" s="302">
        <v>0</v>
      </c>
      <c r="F41" s="227">
        <v>0.7</v>
      </c>
      <c r="G41" s="281">
        <f>412/715</f>
        <v>0.5762237762237762</v>
      </c>
      <c r="H41" s="304" t="s">
        <v>1260</v>
      </c>
      <c r="I41" s="234" t="s">
        <v>926</v>
      </c>
    </row>
    <row r="42" spans="1:9" ht="58.5" customHeight="1">
      <c r="A42" s="400" t="s">
        <v>1138</v>
      </c>
      <c r="B42" s="200" t="s">
        <v>927</v>
      </c>
      <c r="C42" s="200" t="s">
        <v>928</v>
      </c>
      <c r="D42" s="201" t="s">
        <v>929</v>
      </c>
      <c r="E42" s="208">
        <v>940</v>
      </c>
      <c r="F42" s="232">
        <v>1200</v>
      </c>
      <c r="G42" s="281">
        <f>1449/1200</f>
        <v>1.2075</v>
      </c>
      <c r="H42" s="234" t="s">
        <v>1207</v>
      </c>
      <c r="I42" s="234" t="s">
        <v>918</v>
      </c>
    </row>
    <row r="43" spans="1:9" ht="83.25" customHeight="1">
      <c r="A43" s="450"/>
      <c r="B43" s="201" t="s">
        <v>919</v>
      </c>
      <c r="C43" s="35" t="s">
        <v>920</v>
      </c>
      <c r="D43" s="200" t="s">
        <v>930</v>
      </c>
      <c r="E43" s="203">
        <v>0</v>
      </c>
      <c r="F43" s="228">
        <v>1</v>
      </c>
      <c r="G43" s="281">
        <v>1</v>
      </c>
      <c r="H43" s="200" t="s">
        <v>1228</v>
      </c>
      <c r="I43" s="234" t="s">
        <v>793</v>
      </c>
    </row>
    <row r="44" spans="1:9" ht="102.75" customHeight="1">
      <c r="A44" s="450"/>
      <c r="B44" s="400" t="s">
        <v>352</v>
      </c>
      <c r="C44" s="200" t="s">
        <v>922</v>
      </c>
      <c r="D44" s="200" t="s">
        <v>931</v>
      </c>
      <c r="E44" s="203">
        <v>0</v>
      </c>
      <c r="F44" s="228">
        <v>1</v>
      </c>
      <c r="G44" s="281">
        <f>35/72</f>
        <v>0.4861111111111111</v>
      </c>
      <c r="H44" s="300" t="s">
        <v>1229</v>
      </c>
      <c r="I44" s="234" t="s">
        <v>57</v>
      </c>
    </row>
    <row r="45" spans="1:9" ht="95.25" customHeight="1">
      <c r="A45" s="450"/>
      <c r="B45" s="450"/>
      <c r="C45" s="200" t="s">
        <v>932</v>
      </c>
      <c r="D45" s="201" t="s">
        <v>933</v>
      </c>
      <c r="E45" s="240">
        <v>0</v>
      </c>
      <c r="F45" s="227">
        <v>1</v>
      </c>
      <c r="G45" s="281">
        <v>1</v>
      </c>
      <c r="H45" s="200" t="s">
        <v>1219</v>
      </c>
      <c r="I45" s="234" t="s">
        <v>708</v>
      </c>
    </row>
    <row r="46" spans="1:9" ht="155.25" customHeight="1">
      <c r="A46" s="446"/>
      <c r="B46" s="446"/>
      <c r="C46" s="200" t="s">
        <v>924</v>
      </c>
      <c r="D46" s="283" t="s">
        <v>934</v>
      </c>
      <c r="E46" s="19">
        <v>0</v>
      </c>
      <c r="F46" s="227">
        <v>0.6</v>
      </c>
      <c r="G46" s="281">
        <f>726/1267</f>
        <v>0.5730071033938438</v>
      </c>
      <c r="H46" s="304" t="s">
        <v>1261</v>
      </c>
      <c r="I46" s="234" t="s">
        <v>708</v>
      </c>
    </row>
    <row r="47" spans="1:9" ht="120.75" customHeight="1">
      <c r="A47" s="400" t="s">
        <v>935</v>
      </c>
      <c r="B47" s="400" t="s">
        <v>936</v>
      </c>
      <c r="C47" s="400" t="s">
        <v>937</v>
      </c>
      <c r="D47" s="200" t="s">
        <v>938</v>
      </c>
      <c r="E47" s="203">
        <v>164</v>
      </c>
      <c r="F47" s="228">
        <v>0.12</v>
      </c>
      <c r="G47" s="228">
        <v>0</v>
      </c>
      <c r="H47" s="200" t="s">
        <v>1262</v>
      </c>
      <c r="I47" s="234" t="s">
        <v>939</v>
      </c>
    </row>
    <row r="48" spans="1:9" ht="190.5" customHeight="1">
      <c r="A48" s="401"/>
      <c r="B48" s="401"/>
      <c r="C48" s="401"/>
      <c r="D48" s="200" t="s">
        <v>940</v>
      </c>
      <c r="E48" s="203">
        <v>0</v>
      </c>
      <c r="F48" s="228">
        <v>0.06</v>
      </c>
      <c r="G48" s="19">
        <f>(233-474)/233</f>
        <v>-1.0343347639484979</v>
      </c>
      <c r="H48" s="304" t="s">
        <v>1263</v>
      </c>
      <c r="I48" s="234" t="s">
        <v>1221</v>
      </c>
    </row>
    <row r="49" spans="1:9" ht="169.5" customHeight="1">
      <c r="A49" s="401"/>
      <c r="B49" s="401"/>
      <c r="C49" s="452"/>
      <c r="D49" s="216" t="s">
        <v>942</v>
      </c>
      <c r="E49" s="241">
        <v>475</v>
      </c>
      <c r="F49" s="231">
        <v>0.32</v>
      </c>
      <c r="G49" s="291">
        <f>(1228-585)/1228</f>
        <v>0.5236156351791531</v>
      </c>
      <c r="H49" s="235" t="s">
        <v>1222</v>
      </c>
      <c r="I49" s="204" t="s">
        <v>941</v>
      </c>
    </row>
    <row r="50" spans="1:9" ht="120.75" customHeight="1">
      <c r="A50" s="401"/>
      <c r="B50" s="401"/>
      <c r="C50" s="200" t="s">
        <v>943</v>
      </c>
      <c r="D50" s="200" t="s">
        <v>944</v>
      </c>
      <c r="E50" s="208">
        <v>0</v>
      </c>
      <c r="F50" s="227">
        <v>1</v>
      </c>
      <c r="G50" s="281">
        <f>873000000/1745904699</f>
        <v>0.500027292726818</v>
      </c>
      <c r="H50" s="326" t="s">
        <v>1311</v>
      </c>
      <c r="I50" s="234" t="s">
        <v>945</v>
      </c>
    </row>
    <row r="51" spans="1:9" ht="114.75" customHeight="1">
      <c r="A51" s="451"/>
      <c r="B51" s="451"/>
      <c r="C51" s="200" t="s">
        <v>885</v>
      </c>
      <c r="D51" s="200" t="s">
        <v>1210</v>
      </c>
      <c r="E51" s="301">
        <v>0</v>
      </c>
      <c r="F51" s="227">
        <f>4/4</f>
        <v>1</v>
      </c>
      <c r="G51" s="227">
        <v>0.5</v>
      </c>
      <c r="H51" s="304" t="s">
        <v>1264</v>
      </c>
      <c r="I51" s="234" t="s">
        <v>793</v>
      </c>
    </row>
    <row r="52" spans="1:9" ht="143.25" customHeight="1">
      <c r="A52" s="400" t="s">
        <v>946</v>
      </c>
      <c r="B52" s="200" t="s">
        <v>61</v>
      </c>
      <c r="C52" s="200" t="s">
        <v>62</v>
      </c>
      <c r="D52" s="200" t="s">
        <v>1196</v>
      </c>
      <c r="E52" s="208">
        <v>0</v>
      </c>
      <c r="F52" s="227">
        <v>1</v>
      </c>
      <c r="G52" s="227">
        <f>209/500</f>
        <v>0.418</v>
      </c>
      <c r="H52" s="304" t="s">
        <v>1265</v>
      </c>
      <c r="I52" s="303" t="s">
        <v>1223</v>
      </c>
    </row>
    <row r="53" spans="1:9" ht="137.25" customHeight="1">
      <c r="A53" s="401"/>
      <c r="B53" s="242" t="s">
        <v>64</v>
      </c>
      <c r="C53" s="242" t="s">
        <v>947</v>
      </c>
      <c r="D53" s="242" t="s">
        <v>1205</v>
      </c>
      <c r="E53" s="282">
        <v>0</v>
      </c>
      <c r="F53" s="292">
        <v>1</v>
      </c>
      <c r="G53" s="281">
        <f>(131+209)/300</f>
        <v>1.1333333333333333</v>
      </c>
      <c r="H53" s="300" t="s">
        <v>1225</v>
      </c>
      <c r="I53" s="303" t="s">
        <v>1224</v>
      </c>
    </row>
    <row r="54" spans="1:9" ht="53.25" customHeight="1">
      <c r="A54" s="401" t="s">
        <v>948</v>
      </c>
      <c r="B54" s="201" t="s">
        <v>66</v>
      </c>
      <c r="C54" s="200" t="s">
        <v>67</v>
      </c>
      <c r="D54" s="200" t="s">
        <v>68</v>
      </c>
      <c r="E54" s="207">
        <v>0.98</v>
      </c>
      <c r="F54" s="227">
        <v>1</v>
      </c>
      <c r="G54" s="19">
        <v>0.98</v>
      </c>
      <c r="H54" s="94"/>
      <c r="I54" s="234" t="s">
        <v>69</v>
      </c>
    </row>
    <row r="55" spans="1:9" ht="93" customHeight="1">
      <c r="A55" s="446"/>
      <c r="B55" s="201" t="s">
        <v>907</v>
      </c>
      <c r="C55" s="200" t="s">
        <v>908</v>
      </c>
      <c r="D55" s="201" t="s">
        <v>909</v>
      </c>
      <c r="E55" s="208">
        <v>0</v>
      </c>
      <c r="F55" s="227">
        <v>1</v>
      </c>
      <c r="G55" s="19">
        <v>0.5</v>
      </c>
      <c r="H55" s="307" t="s">
        <v>1233</v>
      </c>
      <c r="I55" s="234" t="s">
        <v>69</v>
      </c>
    </row>
    <row r="56" spans="1:9" ht="33" customHeight="1">
      <c r="A56" s="454" t="s">
        <v>949</v>
      </c>
      <c r="B56" s="454"/>
      <c r="C56" s="454"/>
      <c r="D56" s="454"/>
      <c r="E56" s="454"/>
      <c r="F56" s="454"/>
      <c r="G56" s="454"/>
      <c r="H56" s="454"/>
      <c r="I56" s="454"/>
    </row>
    <row r="57" spans="1:9" s="195" customFormat="1" ht="30" customHeight="1">
      <c r="A57" s="342" t="s">
        <v>1139</v>
      </c>
      <c r="B57" s="342"/>
      <c r="C57" s="342"/>
      <c r="D57" s="342"/>
      <c r="E57" s="342"/>
      <c r="F57" s="342"/>
      <c r="G57" s="342"/>
      <c r="H57" s="342"/>
      <c r="I57" s="342"/>
    </row>
    <row r="58" spans="1:9" s="195" customFormat="1" ht="27" customHeight="1">
      <c r="A58" s="437" t="s">
        <v>860</v>
      </c>
      <c r="B58" s="438" t="s">
        <v>861</v>
      </c>
      <c r="C58" s="438" t="s">
        <v>857</v>
      </c>
      <c r="D58" s="438" t="s">
        <v>859</v>
      </c>
      <c r="E58" s="439" t="s">
        <v>858</v>
      </c>
      <c r="F58" s="440"/>
      <c r="G58" s="438" t="s">
        <v>862</v>
      </c>
      <c r="H58" s="438"/>
      <c r="I58" s="475" t="s">
        <v>485</v>
      </c>
    </row>
    <row r="59" spans="1:9" s="243" customFormat="1" ht="56.25" customHeight="1">
      <c r="A59" s="437"/>
      <c r="B59" s="438"/>
      <c r="C59" s="438"/>
      <c r="D59" s="438"/>
      <c r="E59" s="236" t="s">
        <v>871</v>
      </c>
      <c r="F59" s="238" t="s">
        <v>872</v>
      </c>
      <c r="G59" s="196" t="s">
        <v>396</v>
      </c>
      <c r="H59" s="196" t="s">
        <v>391</v>
      </c>
      <c r="I59" s="475"/>
    </row>
    <row r="60" spans="1:12" s="243" customFormat="1" ht="129.75" customHeight="1">
      <c r="A60" s="400" t="s">
        <v>950</v>
      </c>
      <c r="B60" s="400" t="s">
        <v>951</v>
      </c>
      <c r="C60" s="201" t="s">
        <v>952</v>
      </c>
      <c r="D60" s="201" t="s">
        <v>953</v>
      </c>
      <c r="E60" s="217">
        <v>0</v>
      </c>
      <c r="F60" s="227">
        <v>1</v>
      </c>
      <c r="G60" s="19">
        <v>0.06</v>
      </c>
      <c r="H60" s="300" t="s">
        <v>1230</v>
      </c>
      <c r="I60" s="234" t="s">
        <v>213</v>
      </c>
      <c r="J60" s="269"/>
      <c r="K60" s="272"/>
      <c r="L60" s="271"/>
    </row>
    <row r="61" spans="1:12" s="243" customFormat="1" ht="123" customHeight="1">
      <c r="A61" s="401"/>
      <c r="B61" s="401"/>
      <c r="C61" s="304" t="s">
        <v>954</v>
      </c>
      <c r="D61" s="304" t="s">
        <v>212</v>
      </c>
      <c r="E61" s="217">
        <v>0</v>
      </c>
      <c r="F61" s="227">
        <v>1</v>
      </c>
      <c r="G61" s="19">
        <v>0.05</v>
      </c>
      <c r="H61" s="304" t="s">
        <v>1230</v>
      </c>
      <c r="I61" s="234" t="s">
        <v>213</v>
      </c>
      <c r="J61" s="269"/>
      <c r="K61" s="272"/>
      <c r="L61" s="271"/>
    </row>
    <row r="62" spans="1:12" s="243" customFormat="1" ht="70.5" customHeight="1">
      <c r="A62" s="401"/>
      <c r="B62" s="401"/>
      <c r="C62" s="216" t="s">
        <v>955</v>
      </c>
      <c r="D62" s="216" t="s">
        <v>212</v>
      </c>
      <c r="E62" s="215">
        <v>0</v>
      </c>
      <c r="F62" s="229">
        <v>1</v>
      </c>
      <c r="G62" s="19">
        <v>0.52</v>
      </c>
      <c r="H62" s="300" t="s">
        <v>1231</v>
      </c>
      <c r="I62" s="235" t="s">
        <v>213</v>
      </c>
      <c r="J62" s="269"/>
      <c r="K62" s="272"/>
      <c r="L62" s="271"/>
    </row>
    <row r="63" spans="1:12" s="243" customFormat="1" ht="54.75" customHeight="1">
      <c r="A63" s="452"/>
      <c r="B63" s="452"/>
      <c r="C63" s="216" t="s">
        <v>956</v>
      </c>
      <c r="D63" s="216" t="s">
        <v>212</v>
      </c>
      <c r="E63" s="215">
        <v>0</v>
      </c>
      <c r="F63" s="229">
        <v>1</v>
      </c>
      <c r="G63" s="19">
        <v>0.56</v>
      </c>
      <c r="H63" s="300" t="s">
        <v>1231</v>
      </c>
      <c r="I63" s="235" t="s">
        <v>213</v>
      </c>
      <c r="J63" s="269"/>
      <c r="K63" s="272"/>
      <c r="L63" s="271"/>
    </row>
    <row r="64" spans="1:12" s="243" customFormat="1" ht="51" customHeight="1">
      <c r="A64" s="400" t="s">
        <v>948</v>
      </c>
      <c r="B64" s="200" t="s">
        <v>957</v>
      </c>
      <c r="C64" s="216" t="s">
        <v>958</v>
      </c>
      <c r="D64" s="216" t="s">
        <v>212</v>
      </c>
      <c r="E64" s="215">
        <v>0</v>
      </c>
      <c r="F64" s="229">
        <v>1</v>
      </c>
      <c r="G64" s="19">
        <v>0.48</v>
      </c>
      <c r="H64" s="304" t="s">
        <v>1266</v>
      </c>
      <c r="I64" s="235" t="s">
        <v>213</v>
      </c>
      <c r="J64" s="269"/>
      <c r="K64" s="272"/>
      <c r="L64" s="271"/>
    </row>
    <row r="65" spans="1:12" s="243" customFormat="1" ht="101.25" customHeight="1">
      <c r="A65" s="450"/>
      <c r="B65" s="201" t="s">
        <v>959</v>
      </c>
      <c r="C65" s="216" t="s">
        <v>960</v>
      </c>
      <c r="D65" s="216" t="s">
        <v>222</v>
      </c>
      <c r="E65" s="215">
        <v>0</v>
      </c>
      <c r="F65" s="229">
        <v>1</v>
      </c>
      <c r="G65" s="256" t="s">
        <v>1156</v>
      </c>
      <c r="H65" s="255" t="s">
        <v>1161</v>
      </c>
      <c r="I65" s="235" t="s">
        <v>223</v>
      </c>
      <c r="J65" s="269"/>
      <c r="K65" s="270"/>
      <c r="L65" s="271"/>
    </row>
    <row r="66" spans="1:12" s="243" customFormat="1" ht="95.25" customHeight="1">
      <c r="A66" s="450"/>
      <c r="B66" s="201" t="s">
        <v>346</v>
      </c>
      <c r="C66" s="201" t="s">
        <v>961</v>
      </c>
      <c r="D66" s="200" t="s">
        <v>348</v>
      </c>
      <c r="E66" s="217">
        <v>0</v>
      </c>
      <c r="F66" s="19">
        <v>1</v>
      </c>
      <c r="G66" s="480">
        <v>0</v>
      </c>
      <c r="H66" s="332" t="s">
        <v>1318</v>
      </c>
      <c r="I66" s="332" t="s">
        <v>223</v>
      </c>
      <c r="J66" s="269"/>
      <c r="K66" s="270"/>
      <c r="L66" s="270"/>
    </row>
    <row r="67" spans="1:12" s="243" customFormat="1" ht="78" customHeight="1">
      <c r="A67" s="450"/>
      <c r="B67" s="202" t="s">
        <v>962</v>
      </c>
      <c r="C67" s="202" t="s">
        <v>963</v>
      </c>
      <c r="D67" s="200" t="s">
        <v>1232</v>
      </c>
      <c r="E67" s="19">
        <v>0.4</v>
      </c>
      <c r="F67" s="227">
        <v>1</v>
      </c>
      <c r="G67" s="19">
        <v>1</v>
      </c>
      <c r="H67" s="255" t="s">
        <v>1162</v>
      </c>
      <c r="I67" s="265" t="s">
        <v>964</v>
      </c>
      <c r="J67" s="269"/>
      <c r="K67" s="269"/>
      <c r="L67" s="271"/>
    </row>
    <row r="68" spans="1:12" s="243" customFormat="1" ht="66.75" customHeight="1">
      <c r="A68" s="450"/>
      <c r="B68" s="202" t="s">
        <v>965</v>
      </c>
      <c r="C68" s="201" t="s">
        <v>966</v>
      </c>
      <c r="D68" s="201" t="s">
        <v>967</v>
      </c>
      <c r="E68" s="217">
        <v>0</v>
      </c>
      <c r="F68" s="227">
        <v>1</v>
      </c>
      <c r="G68" s="19">
        <v>1</v>
      </c>
      <c r="H68" s="265" t="s">
        <v>1163</v>
      </c>
      <c r="I68" s="265" t="s">
        <v>411</v>
      </c>
      <c r="J68" s="269"/>
      <c r="K68" s="269"/>
      <c r="L68" s="268"/>
    </row>
    <row r="69" spans="1:12" ht="65.25" customHeight="1">
      <c r="A69" s="450"/>
      <c r="B69" s="200" t="s">
        <v>968</v>
      </c>
      <c r="C69" s="201" t="s">
        <v>225</v>
      </c>
      <c r="D69" s="201" t="s">
        <v>969</v>
      </c>
      <c r="E69" s="217">
        <v>0</v>
      </c>
      <c r="F69" s="227">
        <v>1</v>
      </c>
      <c r="G69" s="19">
        <v>0.5</v>
      </c>
      <c r="H69" s="265" t="s">
        <v>1164</v>
      </c>
      <c r="I69" s="265" t="s">
        <v>970</v>
      </c>
      <c r="J69" s="269"/>
      <c r="K69" s="269"/>
      <c r="L69" s="268"/>
    </row>
    <row r="70" spans="1:12" ht="66" customHeight="1">
      <c r="A70" s="450"/>
      <c r="B70" s="201" t="s">
        <v>228</v>
      </c>
      <c r="C70" s="200" t="s">
        <v>971</v>
      </c>
      <c r="D70" s="200" t="s">
        <v>972</v>
      </c>
      <c r="E70" s="217">
        <v>0</v>
      </c>
      <c r="F70" s="227">
        <v>1</v>
      </c>
      <c r="G70" s="19">
        <v>0.5</v>
      </c>
      <c r="H70" s="265" t="s">
        <v>1165</v>
      </c>
      <c r="I70" s="265" t="s">
        <v>973</v>
      </c>
      <c r="J70" s="269"/>
      <c r="K70" s="269"/>
      <c r="L70" s="268"/>
    </row>
    <row r="71" spans="1:12" ht="42" customHeight="1">
      <c r="A71" s="450"/>
      <c r="B71" s="201" t="s">
        <v>66</v>
      </c>
      <c r="C71" s="200" t="s">
        <v>67</v>
      </c>
      <c r="D71" s="200" t="s">
        <v>68</v>
      </c>
      <c r="E71" s="207">
        <v>0.98</v>
      </c>
      <c r="F71" s="227">
        <v>1</v>
      </c>
      <c r="G71" s="19">
        <v>1</v>
      </c>
      <c r="H71" s="265" t="s">
        <v>1166</v>
      </c>
      <c r="I71" s="265" t="s">
        <v>69</v>
      </c>
      <c r="J71" s="269"/>
      <c r="K71" s="269"/>
      <c r="L71" s="268"/>
    </row>
    <row r="72" spans="1:12" ht="49.5" customHeight="1">
      <c r="A72" s="450"/>
      <c r="B72" s="201" t="s">
        <v>974</v>
      </c>
      <c r="C72" s="200" t="s">
        <v>975</v>
      </c>
      <c r="D72" s="200" t="s">
        <v>976</v>
      </c>
      <c r="E72" s="207">
        <v>0.9</v>
      </c>
      <c r="F72" s="227">
        <v>1</v>
      </c>
      <c r="G72" s="16">
        <v>0.9</v>
      </c>
      <c r="H72" s="304" t="s">
        <v>1234</v>
      </c>
      <c r="I72" s="204" t="s">
        <v>223</v>
      </c>
      <c r="J72" s="269"/>
      <c r="K72" s="269"/>
      <c r="L72" s="268"/>
    </row>
    <row r="73" spans="1:11" ht="80.25" customHeight="1">
      <c r="A73" s="451"/>
      <c r="B73" s="201" t="s">
        <v>907</v>
      </c>
      <c r="C73" s="200" t="s">
        <v>908</v>
      </c>
      <c r="D73" s="201" t="s">
        <v>909</v>
      </c>
      <c r="E73" s="208">
        <v>0</v>
      </c>
      <c r="F73" s="227">
        <v>1</v>
      </c>
      <c r="G73" s="227">
        <v>0.5</v>
      </c>
      <c r="H73" s="42" t="s">
        <v>1201</v>
      </c>
      <c r="I73" s="265" t="s">
        <v>69</v>
      </c>
      <c r="J73" s="269"/>
      <c r="K73" s="268"/>
    </row>
    <row r="74" spans="1:12" ht="18.75" customHeight="1">
      <c r="A74" s="454" t="s">
        <v>977</v>
      </c>
      <c r="B74" s="454"/>
      <c r="C74" s="454"/>
      <c r="D74" s="454"/>
      <c r="E74" s="454"/>
      <c r="F74" s="454"/>
      <c r="G74" s="454"/>
      <c r="H74" s="454"/>
      <c r="I74" s="454"/>
      <c r="J74" s="248"/>
      <c r="K74" s="248"/>
      <c r="L74" s="248"/>
    </row>
    <row r="75" spans="1:12" ht="26.25" customHeight="1">
      <c r="A75" s="342" t="s">
        <v>978</v>
      </c>
      <c r="B75" s="342"/>
      <c r="C75" s="342"/>
      <c r="D75" s="342"/>
      <c r="E75" s="342"/>
      <c r="F75" s="342"/>
      <c r="G75" s="342"/>
      <c r="H75" s="342"/>
      <c r="I75" s="342"/>
      <c r="J75" s="248"/>
      <c r="K75" s="248"/>
      <c r="L75" s="248"/>
    </row>
    <row r="76" spans="1:12" s="195" customFormat="1" ht="30" customHeight="1">
      <c r="A76" s="223"/>
      <c r="B76" s="224"/>
      <c r="C76" s="224"/>
      <c r="D76" s="224"/>
      <c r="E76" s="224"/>
      <c r="F76" s="224"/>
      <c r="G76" s="54"/>
      <c r="H76" s="244"/>
      <c r="I76" s="225"/>
      <c r="J76" s="273"/>
      <c r="K76" s="273"/>
      <c r="L76" s="273"/>
    </row>
    <row r="77" spans="1:12" s="195" customFormat="1" ht="29.25" customHeight="1">
      <c r="A77" s="437" t="s">
        <v>860</v>
      </c>
      <c r="B77" s="438" t="s">
        <v>861</v>
      </c>
      <c r="C77" s="438" t="s">
        <v>857</v>
      </c>
      <c r="D77" s="438" t="s">
        <v>859</v>
      </c>
      <c r="E77" s="439" t="s">
        <v>858</v>
      </c>
      <c r="F77" s="440"/>
      <c r="G77" s="438" t="s">
        <v>862</v>
      </c>
      <c r="H77" s="438"/>
      <c r="I77" s="475" t="s">
        <v>485</v>
      </c>
      <c r="J77" s="273"/>
      <c r="K77" s="273"/>
      <c r="L77" s="273"/>
    </row>
    <row r="78" spans="1:68" ht="36.75" customHeight="1">
      <c r="A78" s="437"/>
      <c r="B78" s="438"/>
      <c r="C78" s="438"/>
      <c r="D78" s="438"/>
      <c r="E78" s="236" t="s">
        <v>871</v>
      </c>
      <c r="F78" s="238" t="s">
        <v>872</v>
      </c>
      <c r="G78" s="196" t="s">
        <v>396</v>
      </c>
      <c r="H78" s="196" t="s">
        <v>391</v>
      </c>
      <c r="I78" s="475"/>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row>
    <row r="79" spans="1:68" ht="78.75" customHeight="1">
      <c r="A79" s="455" t="s">
        <v>948</v>
      </c>
      <c r="B79" s="400" t="s">
        <v>979</v>
      </c>
      <c r="C79" s="213" t="s">
        <v>980</v>
      </c>
      <c r="D79" s="201" t="s">
        <v>981</v>
      </c>
      <c r="E79" s="23">
        <v>541</v>
      </c>
      <c r="F79" s="227">
        <v>1</v>
      </c>
      <c r="G79" s="23">
        <v>497</v>
      </c>
      <c r="H79" s="200" t="s">
        <v>1203</v>
      </c>
      <c r="I79" s="284" t="s">
        <v>553</v>
      </c>
      <c r="J79" s="286"/>
      <c r="K79" s="250"/>
      <c r="L79" s="286"/>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row>
    <row r="80" spans="1:68" ht="71.25" customHeight="1">
      <c r="A80" s="456"/>
      <c r="B80" s="450"/>
      <c r="C80" s="400" t="s">
        <v>982</v>
      </c>
      <c r="D80" s="201" t="s">
        <v>983</v>
      </c>
      <c r="E80" s="23">
        <v>0</v>
      </c>
      <c r="F80" s="227">
        <v>1</v>
      </c>
      <c r="G80" s="281">
        <f>14/14</f>
        <v>1</v>
      </c>
      <c r="H80" s="200" t="s">
        <v>1267</v>
      </c>
      <c r="I80" s="304" t="s">
        <v>1237</v>
      </c>
      <c r="J80" s="286"/>
      <c r="K80" s="249"/>
      <c r="L80" s="286"/>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row>
    <row r="81" spans="1:68" ht="243.75" customHeight="1">
      <c r="A81" s="456"/>
      <c r="B81" s="450"/>
      <c r="C81" s="450"/>
      <c r="D81" s="245" t="s">
        <v>984</v>
      </c>
      <c r="E81" s="246">
        <v>0</v>
      </c>
      <c r="F81" s="227">
        <v>1</v>
      </c>
      <c r="G81" s="313">
        <v>1</v>
      </c>
      <c r="H81" s="304" t="s">
        <v>1268</v>
      </c>
      <c r="I81" s="308" t="s">
        <v>1236</v>
      </c>
      <c r="J81" s="286"/>
      <c r="K81" s="249"/>
      <c r="L81" s="286"/>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row>
    <row r="82" spans="1:68" ht="63" customHeight="1">
      <c r="A82" s="456"/>
      <c r="B82" s="450"/>
      <c r="C82" s="450"/>
      <c r="D82" s="306" t="s">
        <v>1235</v>
      </c>
      <c r="E82" s="246">
        <v>0</v>
      </c>
      <c r="F82" s="227">
        <v>1</v>
      </c>
      <c r="G82" s="313">
        <f>7/7</f>
        <v>1</v>
      </c>
      <c r="H82" s="200" t="s">
        <v>1269</v>
      </c>
      <c r="I82" s="285" t="s">
        <v>985</v>
      </c>
      <c r="J82" s="286"/>
      <c r="K82" s="249"/>
      <c r="L82" s="286"/>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row>
    <row r="83" spans="1:68" ht="107.25" customHeight="1">
      <c r="A83" s="456"/>
      <c r="B83" s="450"/>
      <c r="C83" s="450"/>
      <c r="D83" s="245" t="s">
        <v>986</v>
      </c>
      <c r="E83" s="246">
        <v>0</v>
      </c>
      <c r="F83" s="227">
        <v>1</v>
      </c>
      <c r="G83" s="313">
        <f>14/14</f>
        <v>1</v>
      </c>
      <c r="H83" s="200" t="s">
        <v>1270</v>
      </c>
      <c r="I83" s="285" t="s">
        <v>987</v>
      </c>
      <c r="J83" s="286"/>
      <c r="K83" s="249"/>
      <c r="L83" s="286"/>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row>
    <row r="84" spans="1:68" ht="63" customHeight="1">
      <c r="A84" s="456"/>
      <c r="B84" s="450"/>
      <c r="C84" s="450"/>
      <c r="D84" s="245" t="s">
        <v>988</v>
      </c>
      <c r="E84" s="246">
        <v>0</v>
      </c>
      <c r="F84" s="227">
        <v>1</v>
      </c>
      <c r="G84" s="313">
        <f>7/7</f>
        <v>1</v>
      </c>
      <c r="H84" s="200" t="s">
        <v>1204</v>
      </c>
      <c r="I84" s="285" t="s">
        <v>553</v>
      </c>
      <c r="J84" s="286"/>
      <c r="K84" s="249"/>
      <c r="L84" s="286"/>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row>
    <row r="85" spans="1:68" ht="63" customHeight="1">
      <c r="A85" s="456"/>
      <c r="B85" s="200" t="s">
        <v>554</v>
      </c>
      <c r="C85" s="200" t="s">
        <v>989</v>
      </c>
      <c r="D85" s="200" t="s">
        <v>990</v>
      </c>
      <c r="E85" s="23">
        <v>0</v>
      </c>
      <c r="F85" s="230">
        <v>10</v>
      </c>
      <c r="G85" s="313">
        <f>7/10</f>
        <v>0.7</v>
      </c>
      <c r="H85" s="200" t="s">
        <v>1200</v>
      </c>
      <c r="I85" s="234" t="s">
        <v>557</v>
      </c>
      <c r="J85" s="286"/>
      <c r="K85" s="249"/>
      <c r="L85" s="286"/>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row>
    <row r="86" spans="1:12" ht="63" customHeight="1">
      <c r="A86" s="456"/>
      <c r="B86" s="201" t="s">
        <v>565</v>
      </c>
      <c r="C86" s="218" t="s">
        <v>682</v>
      </c>
      <c r="D86" s="201" t="s">
        <v>991</v>
      </c>
      <c r="E86" s="23">
        <v>0</v>
      </c>
      <c r="F86" s="227" t="s">
        <v>992</v>
      </c>
      <c r="G86" s="281">
        <f>5/5</f>
        <v>1</v>
      </c>
      <c r="H86" s="200" t="s">
        <v>1238</v>
      </c>
      <c r="I86" s="234" t="s">
        <v>567</v>
      </c>
      <c r="J86" s="286"/>
      <c r="K86" s="287"/>
      <c r="L86" s="286"/>
    </row>
    <row r="87" spans="1:12" ht="46.5" customHeight="1">
      <c r="A87" s="456"/>
      <c r="B87" s="54" t="s">
        <v>558</v>
      </c>
      <c r="C87" s="201" t="s">
        <v>559</v>
      </c>
      <c r="D87" s="200" t="s">
        <v>560</v>
      </c>
      <c r="E87" s="19">
        <v>0.9</v>
      </c>
      <c r="F87" s="227">
        <v>1</v>
      </c>
      <c r="G87" s="19">
        <v>0.9</v>
      </c>
      <c r="H87" s="200" t="s">
        <v>1239</v>
      </c>
      <c r="I87" s="234" t="s">
        <v>563</v>
      </c>
      <c r="J87" s="269"/>
      <c r="K87" s="288"/>
      <c r="L87" s="269"/>
    </row>
    <row r="88" spans="1:12" ht="71.25" customHeight="1">
      <c r="A88" s="457"/>
      <c r="B88" s="201" t="s">
        <v>907</v>
      </c>
      <c r="C88" s="200" t="s">
        <v>908</v>
      </c>
      <c r="D88" s="201" t="s">
        <v>909</v>
      </c>
      <c r="E88" s="208">
        <v>0</v>
      </c>
      <c r="F88" s="227">
        <v>1</v>
      </c>
      <c r="G88" s="161" t="s">
        <v>375</v>
      </c>
      <c r="H88" s="42" t="s">
        <v>1201</v>
      </c>
      <c r="I88" s="234" t="s">
        <v>69</v>
      </c>
      <c r="J88" s="289"/>
      <c r="K88" s="290"/>
      <c r="L88" s="268"/>
    </row>
    <row r="89" spans="1:9" ht="27.75" customHeight="1">
      <c r="A89" s="454" t="s">
        <v>993</v>
      </c>
      <c r="B89" s="454"/>
      <c r="C89" s="454"/>
      <c r="D89" s="454"/>
      <c r="E89" s="454"/>
      <c r="F89" s="454"/>
      <c r="G89" s="454"/>
      <c r="H89" s="454"/>
      <c r="I89" s="454"/>
    </row>
    <row r="90" spans="1:9" s="195" customFormat="1" ht="30" customHeight="1">
      <c r="A90" s="342" t="s">
        <v>293</v>
      </c>
      <c r="B90" s="342"/>
      <c r="C90" s="342"/>
      <c r="D90" s="342"/>
      <c r="E90" s="342"/>
      <c r="F90" s="342"/>
      <c r="G90" s="342"/>
      <c r="H90" s="342"/>
      <c r="I90" s="342"/>
    </row>
    <row r="91" spans="1:9" s="195" customFormat="1" ht="26.25" customHeight="1">
      <c r="A91" s="437" t="s">
        <v>860</v>
      </c>
      <c r="B91" s="438" t="s">
        <v>861</v>
      </c>
      <c r="C91" s="438" t="s">
        <v>857</v>
      </c>
      <c r="D91" s="438" t="s">
        <v>859</v>
      </c>
      <c r="E91" s="439" t="s">
        <v>858</v>
      </c>
      <c r="F91" s="440"/>
      <c r="G91" s="438" t="s">
        <v>862</v>
      </c>
      <c r="H91" s="438"/>
      <c r="I91" s="475" t="s">
        <v>485</v>
      </c>
    </row>
    <row r="92" spans="1:9" ht="39" customHeight="1">
      <c r="A92" s="437"/>
      <c r="B92" s="438"/>
      <c r="C92" s="438"/>
      <c r="D92" s="438"/>
      <c r="E92" s="236" t="s">
        <v>871</v>
      </c>
      <c r="F92" s="238" t="s">
        <v>872</v>
      </c>
      <c r="G92" s="196" t="s">
        <v>396</v>
      </c>
      <c r="H92" s="196" t="s">
        <v>391</v>
      </c>
      <c r="I92" s="475"/>
    </row>
    <row r="93" spans="1:9" ht="62.25" customHeight="1">
      <c r="A93" s="400" t="s">
        <v>948</v>
      </c>
      <c r="B93" s="400" t="s">
        <v>994</v>
      </c>
      <c r="C93" s="400" t="s">
        <v>995</v>
      </c>
      <c r="D93" s="200" t="s">
        <v>996</v>
      </c>
      <c r="E93" s="217">
        <v>0</v>
      </c>
      <c r="F93" s="228">
        <v>1</v>
      </c>
      <c r="G93" s="27">
        <f>2452169244/5531398000</f>
        <v>0.4433181709217091</v>
      </c>
      <c r="H93" s="314" t="s">
        <v>1271</v>
      </c>
      <c r="I93" s="233" t="s">
        <v>486</v>
      </c>
    </row>
    <row r="94" spans="1:9" ht="85.5" customHeight="1">
      <c r="A94" s="401"/>
      <c r="B94" s="401"/>
      <c r="C94" s="401"/>
      <c r="D94" s="200" t="s">
        <v>997</v>
      </c>
      <c r="E94" s="207">
        <v>0.85</v>
      </c>
      <c r="F94" s="228">
        <v>0.8</v>
      </c>
      <c r="G94" s="27">
        <v>0.61</v>
      </c>
      <c r="H94" s="254" t="s">
        <v>1149</v>
      </c>
      <c r="I94" s="233" t="s">
        <v>486</v>
      </c>
    </row>
    <row r="95" spans="1:9" ht="131.25" customHeight="1">
      <c r="A95" s="401"/>
      <c r="B95" s="452"/>
      <c r="C95" s="452"/>
      <c r="D95" s="200" t="s">
        <v>998</v>
      </c>
      <c r="E95" s="207">
        <v>0.81</v>
      </c>
      <c r="F95" s="228">
        <v>0.8</v>
      </c>
      <c r="G95" s="27">
        <v>0.78</v>
      </c>
      <c r="H95" s="233" t="s">
        <v>1240</v>
      </c>
      <c r="I95" s="233" t="s">
        <v>486</v>
      </c>
    </row>
    <row r="96" spans="1:9" ht="104.25" customHeight="1">
      <c r="A96" s="450"/>
      <c r="B96" s="200" t="s">
        <v>999</v>
      </c>
      <c r="C96" s="200" t="s">
        <v>1000</v>
      </c>
      <c r="D96" s="200" t="s">
        <v>1001</v>
      </c>
      <c r="E96" s="207">
        <v>0.8</v>
      </c>
      <c r="F96" s="228">
        <v>0.9</v>
      </c>
      <c r="G96" s="27">
        <v>0.9</v>
      </c>
      <c r="H96" s="233" t="s">
        <v>1242</v>
      </c>
      <c r="I96" s="233" t="s">
        <v>487</v>
      </c>
    </row>
    <row r="97" spans="1:9" ht="55.5" customHeight="1">
      <c r="A97" s="450"/>
      <c r="B97" s="200" t="s">
        <v>1002</v>
      </c>
      <c r="C97" s="200" t="s">
        <v>280</v>
      </c>
      <c r="D97" s="200" t="s">
        <v>1003</v>
      </c>
      <c r="E97" s="203">
        <v>0</v>
      </c>
      <c r="F97" s="228">
        <v>1</v>
      </c>
      <c r="G97" s="27">
        <v>0.5</v>
      </c>
      <c r="H97" s="233" t="s">
        <v>1241</v>
      </c>
      <c r="I97" s="233" t="s">
        <v>488</v>
      </c>
    </row>
    <row r="98" spans="1:9" ht="59.25" customHeight="1">
      <c r="A98" s="450"/>
      <c r="B98" s="200" t="s">
        <v>1004</v>
      </c>
      <c r="C98" s="200" t="s">
        <v>1005</v>
      </c>
      <c r="D98" s="200" t="s">
        <v>1006</v>
      </c>
      <c r="E98" s="203">
        <v>0</v>
      </c>
      <c r="F98" s="228">
        <v>1</v>
      </c>
      <c r="G98" s="27">
        <v>0.8</v>
      </c>
      <c r="H98" s="233" t="s">
        <v>1243</v>
      </c>
      <c r="I98" s="233" t="s">
        <v>488</v>
      </c>
    </row>
    <row r="99" spans="1:9" ht="114.75" customHeight="1">
      <c r="A99" s="450"/>
      <c r="B99" s="200" t="s">
        <v>1007</v>
      </c>
      <c r="C99" s="200" t="s">
        <v>1008</v>
      </c>
      <c r="D99" s="200" t="s">
        <v>1009</v>
      </c>
      <c r="E99" s="203">
        <v>0</v>
      </c>
      <c r="F99" s="228">
        <v>0.1</v>
      </c>
      <c r="G99" s="212">
        <v>0</v>
      </c>
      <c r="H99" s="72" t="s">
        <v>1244</v>
      </c>
      <c r="I99" s="233" t="s">
        <v>1010</v>
      </c>
    </row>
    <row r="100" spans="1:9" ht="111.75" customHeight="1">
      <c r="A100" s="450"/>
      <c r="B100" s="200" t="s">
        <v>285</v>
      </c>
      <c r="C100" s="200" t="s">
        <v>1011</v>
      </c>
      <c r="D100" s="200" t="s">
        <v>1012</v>
      </c>
      <c r="E100" s="203">
        <v>0</v>
      </c>
      <c r="F100" s="228">
        <v>1</v>
      </c>
      <c r="G100" s="27">
        <v>1</v>
      </c>
      <c r="H100" s="41" t="s">
        <v>1167</v>
      </c>
      <c r="I100" s="233" t="s">
        <v>1013</v>
      </c>
    </row>
    <row r="101" spans="1:9" ht="108.75" customHeight="1">
      <c r="A101" s="450"/>
      <c r="B101" s="201" t="s">
        <v>1014</v>
      </c>
      <c r="C101" s="200" t="s">
        <v>1015</v>
      </c>
      <c r="D101" s="200" t="s">
        <v>1016</v>
      </c>
      <c r="E101" s="203">
        <v>0</v>
      </c>
      <c r="F101" s="228">
        <v>0.8</v>
      </c>
      <c r="G101" s="27">
        <v>0.35</v>
      </c>
      <c r="H101" s="72" t="s">
        <v>1168</v>
      </c>
      <c r="I101" s="233" t="s">
        <v>491</v>
      </c>
    </row>
    <row r="102" spans="1:9" ht="183.75" customHeight="1">
      <c r="A102" s="450"/>
      <c r="B102" s="200" t="s">
        <v>359</v>
      </c>
      <c r="C102" s="200" t="s">
        <v>428</v>
      </c>
      <c r="D102" s="200" t="s">
        <v>1153</v>
      </c>
      <c r="E102" s="207">
        <v>0.92</v>
      </c>
      <c r="F102" s="228">
        <v>1</v>
      </c>
      <c r="G102" s="27">
        <v>0.3</v>
      </c>
      <c r="H102" s="41" t="s">
        <v>1150</v>
      </c>
      <c r="I102" s="233" t="s">
        <v>1017</v>
      </c>
    </row>
    <row r="103" spans="1:9" ht="170.25" customHeight="1">
      <c r="A103" s="450"/>
      <c r="B103" s="200" t="s">
        <v>66</v>
      </c>
      <c r="C103" s="200" t="s">
        <v>67</v>
      </c>
      <c r="D103" s="200" t="s">
        <v>68</v>
      </c>
      <c r="E103" s="207">
        <v>0.5</v>
      </c>
      <c r="F103" s="228">
        <v>1</v>
      </c>
      <c r="G103" s="27">
        <v>0.5</v>
      </c>
      <c r="H103" s="41" t="s">
        <v>1151</v>
      </c>
      <c r="I103" s="233" t="s">
        <v>69</v>
      </c>
    </row>
    <row r="104" spans="1:68" s="45" customFormat="1" ht="124.5" customHeight="1">
      <c r="A104" s="453"/>
      <c r="B104" s="201" t="s">
        <v>907</v>
      </c>
      <c r="C104" s="200" t="s">
        <v>908</v>
      </c>
      <c r="D104" s="201" t="s">
        <v>909</v>
      </c>
      <c r="E104" s="208">
        <v>0</v>
      </c>
      <c r="F104" s="227">
        <v>1</v>
      </c>
      <c r="G104" s="27">
        <v>0.5</v>
      </c>
      <c r="H104" s="41" t="s">
        <v>1152</v>
      </c>
      <c r="I104" s="234" t="s">
        <v>69</v>
      </c>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row>
    <row r="105" spans="1:68" s="45" customFormat="1" ht="24" customHeight="1">
      <c r="A105" s="454" t="s">
        <v>1018</v>
      </c>
      <c r="B105" s="454"/>
      <c r="C105" s="454"/>
      <c r="D105" s="454"/>
      <c r="E105" s="454"/>
      <c r="F105" s="454"/>
      <c r="G105" s="454"/>
      <c r="H105" s="454"/>
      <c r="I105" s="45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row>
    <row r="106" spans="1:68" s="45" customFormat="1" ht="51.75" customHeight="1">
      <c r="A106" s="342" t="s">
        <v>1019</v>
      </c>
      <c r="B106" s="342"/>
      <c r="C106" s="342"/>
      <c r="D106" s="342"/>
      <c r="E106" s="342"/>
      <c r="F106" s="342"/>
      <c r="G106" s="342"/>
      <c r="H106" s="342"/>
      <c r="I106" s="342"/>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row>
    <row r="107" spans="1:9" ht="22.5" customHeight="1">
      <c r="A107" s="437" t="s">
        <v>860</v>
      </c>
      <c r="B107" s="438" t="s">
        <v>861</v>
      </c>
      <c r="C107" s="438" t="s">
        <v>857</v>
      </c>
      <c r="D107" s="438" t="s">
        <v>859</v>
      </c>
      <c r="E107" s="439" t="s">
        <v>858</v>
      </c>
      <c r="F107" s="440"/>
      <c r="G107" s="438" t="s">
        <v>862</v>
      </c>
      <c r="H107" s="438"/>
      <c r="I107" s="475" t="s">
        <v>485</v>
      </c>
    </row>
    <row r="108" spans="1:9" ht="36">
      <c r="A108" s="437"/>
      <c r="B108" s="438"/>
      <c r="C108" s="438"/>
      <c r="D108" s="438"/>
      <c r="E108" s="236" t="s">
        <v>871</v>
      </c>
      <c r="F108" s="238" t="s">
        <v>872</v>
      </c>
      <c r="G108" s="196" t="s">
        <v>396</v>
      </c>
      <c r="H108" s="196" t="s">
        <v>391</v>
      </c>
      <c r="I108" s="475"/>
    </row>
    <row r="109" spans="1:12" ht="74.25" customHeight="1">
      <c r="A109" s="458" t="s">
        <v>948</v>
      </c>
      <c r="B109" s="342" t="s">
        <v>1020</v>
      </c>
      <c r="C109" s="265" t="s">
        <v>1021</v>
      </c>
      <c r="D109" s="265" t="s">
        <v>1022</v>
      </c>
      <c r="E109" s="23">
        <v>0</v>
      </c>
      <c r="F109" s="19">
        <v>0.85</v>
      </c>
      <c r="G109" s="267">
        <v>0.45</v>
      </c>
      <c r="H109" s="304" t="s">
        <v>1272</v>
      </c>
      <c r="I109" s="265" t="s">
        <v>131</v>
      </c>
      <c r="J109" s="279"/>
      <c r="K109" s="279"/>
      <c r="L109" s="271"/>
    </row>
    <row r="110" spans="1:12" ht="96">
      <c r="A110" s="459"/>
      <c r="B110" s="460"/>
      <c r="C110" s="304" t="s">
        <v>1023</v>
      </c>
      <c r="D110" s="304" t="s">
        <v>1245</v>
      </c>
      <c r="E110" s="23">
        <v>0</v>
      </c>
      <c r="F110" s="19">
        <v>1</v>
      </c>
      <c r="G110" s="305">
        <v>0.5</v>
      </c>
      <c r="H110" s="304" t="s">
        <v>1273</v>
      </c>
      <c r="I110" s="204" t="s">
        <v>131</v>
      </c>
      <c r="J110" s="279"/>
      <c r="K110" s="279"/>
      <c r="L110" s="280"/>
    </row>
    <row r="111" spans="1:12" ht="96">
      <c r="A111" s="459"/>
      <c r="B111" s="265" t="s">
        <v>1024</v>
      </c>
      <c r="C111" s="265" t="s">
        <v>1025</v>
      </c>
      <c r="D111" s="304" t="s">
        <v>1246</v>
      </c>
      <c r="E111" s="22">
        <v>0</v>
      </c>
      <c r="F111" s="281">
        <v>1</v>
      </c>
      <c r="G111" s="267">
        <v>0.5</v>
      </c>
      <c r="H111" s="265" t="s">
        <v>1197</v>
      </c>
      <c r="I111" s="265" t="s">
        <v>131</v>
      </c>
      <c r="J111" s="279"/>
      <c r="K111" s="279"/>
      <c r="L111" s="271"/>
    </row>
    <row r="112" spans="1:12" ht="96">
      <c r="A112" s="459"/>
      <c r="B112" s="265" t="s">
        <v>1026</v>
      </c>
      <c r="C112" s="265" t="s">
        <v>1027</v>
      </c>
      <c r="D112" s="265" t="s">
        <v>1028</v>
      </c>
      <c r="E112" s="23">
        <v>0</v>
      </c>
      <c r="F112" s="281">
        <v>1</v>
      </c>
      <c r="G112" s="267">
        <v>0.6</v>
      </c>
      <c r="H112" s="265" t="s">
        <v>1198</v>
      </c>
      <c r="I112" s="265" t="s">
        <v>131</v>
      </c>
      <c r="J112" s="279"/>
      <c r="K112" s="279"/>
      <c r="L112" s="271"/>
    </row>
    <row r="113" spans="1:12" ht="84">
      <c r="A113" s="459"/>
      <c r="B113" s="265" t="s">
        <v>140</v>
      </c>
      <c r="C113" s="265" t="s">
        <v>141</v>
      </c>
      <c r="D113" s="265" t="s">
        <v>1029</v>
      </c>
      <c r="E113" s="23">
        <v>0</v>
      </c>
      <c r="F113" s="281">
        <v>1</v>
      </c>
      <c r="G113" s="267">
        <v>0.7</v>
      </c>
      <c r="H113" s="304" t="s">
        <v>1247</v>
      </c>
      <c r="I113" s="265" t="s">
        <v>131</v>
      </c>
      <c r="J113" s="279"/>
      <c r="K113" s="279"/>
      <c r="L113" s="271"/>
    </row>
    <row r="114" spans="1:12" ht="145.5" customHeight="1">
      <c r="A114" s="459"/>
      <c r="B114" s="265" t="s">
        <v>1030</v>
      </c>
      <c r="C114" s="265" t="s">
        <v>144</v>
      </c>
      <c r="D114" s="315" t="s">
        <v>1031</v>
      </c>
      <c r="E114" s="23">
        <v>0</v>
      </c>
      <c r="F114" s="281">
        <v>1</v>
      </c>
      <c r="G114" s="267">
        <f>(19)/(19+12)</f>
        <v>0.6129032258064516</v>
      </c>
      <c r="H114" s="315" t="s">
        <v>1308</v>
      </c>
      <c r="I114" s="265" t="s">
        <v>131</v>
      </c>
      <c r="J114" s="279"/>
      <c r="K114" s="279"/>
      <c r="L114" s="271"/>
    </row>
    <row r="115" spans="1:12" ht="99.75" customHeight="1">
      <c r="A115" s="459"/>
      <c r="B115" s="265" t="s">
        <v>1032</v>
      </c>
      <c r="C115" s="200" t="s">
        <v>1140</v>
      </c>
      <c r="D115" s="200" t="s">
        <v>1033</v>
      </c>
      <c r="E115" s="23">
        <v>0</v>
      </c>
      <c r="F115" s="23">
        <v>2</v>
      </c>
      <c r="G115" s="267">
        <v>0.5</v>
      </c>
      <c r="H115" s="200" t="s">
        <v>1274</v>
      </c>
      <c r="I115" s="265" t="s">
        <v>131</v>
      </c>
      <c r="J115" s="248"/>
      <c r="K115" s="279"/>
      <c r="L115" s="280"/>
    </row>
    <row r="116" spans="1:12" ht="82.5" customHeight="1">
      <c r="A116" s="459"/>
      <c r="B116" s="265" t="s">
        <v>907</v>
      </c>
      <c r="C116" s="200" t="s">
        <v>908</v>
      </c>
      <c r="D116" s="265" t="s">
        <v>909</v>
      </c>
      <c r="E116" s="266">
        <v>0</v>
      </c>
      <c r="F116" s="19">
        <v>1</v>
      </c>
      <c r="G116" s="267">
        <v>1</v>
      </c>
      <c r="H116" s="265" t="s">
        <v>1199</v>
      </c>
      <c r="I116" s="265" t="s">
        <v>69</v>
      </c>
      <c r="J116" s="279"/>
      <c r="K116" s="279"/>
      <c r="L116" s="271"/>
    </row>
    <row r="117" spans="1:12" ht="36.75" customHeight="1">
      <c r="A117" s="454" t="s">
        <v>1034</v>
      </c>
      <c r="B117" s="454"/>
      <c r="C117" s="454"/>
      <c r="D117" s="454"/>
      <c r="E117" s="454"/>
      <c r="F117" s="454"/>
      <c r="G117" s="454"/>
      <c r="H117" s="454"/>
      <c r="I117" s="454"/>
      <c r="J117" s="248"/>
      <c r="K117" s="248"/>
      <c r="L117" s="248"/>
    </row>
    <row r="118" spans="1:9" ht="31.5" customHeight="1">
      <c r="A118" s="342" t="s">
        <v>1035</v>
      </c>
      <c r="B118" s="342"/>
      <c r="C118" s="342"/>
      <c r="D118" s="342"/>
      <c r="E118" s="342"/>
      <c r="F118" s="342"/>
      <c r="G118" s="342"/>
      <c r="H118" s="342"/>
      <c r="I118" s="342"/>
    </row>
    <row r="119" spans="1:9" ht="27.75" customHeight="1">
      <c r="A119" s="437" t="s">
        <v>860</v>
      </c>
      <c r="B119" s="438" t="s">
        <v>861</v>
      </c>
      <c r="C119" s="438" t="s">
        <v>857</v>
      </c>
      <c r="D119" s="438" t="s">
        <v>859</v>
      </c>
      <c r="E119" s="439" t="s">
        <v>858</v>
      </c>
      <c r="F119" s="440"/>
      <c r="G119" s="438" t="s">
        <v>862</v>
      </c>
      <c r="H119" s="438"/>
      <c r="I119" s="475" t="s">
        <v>485</v>
      </c>
    </row>
    <row r="120" spans="1:9" ht="36">
      <c r="A120" s="437"/>
      <c r="B120" s="438"/>
      <c r="C120" s="438"/>
      <c r="D120" s="438"/>
      <c r="E120" s="236" t="s">
        <v>871</v>
      </c>
      <c r="F120" s="238" t="s">
        <v>872</v>
      </c>
      <c r="G120" s="196" t="s">
        <v>396</v>
      </c>
      <c r="H120" s="196" t="s">
        <v>391</v>
      </c>
      <c r="I120" s="475"/>
    </row>
    <row r="121" spans="1:12" ht="120">
      <c r="A121" s="342" t="s">
        <v>948</v>
      </c>
      <c r="B121" s="342" t="s">
        <v>363</v>
      </c>
      <c r="C121" s="400" t="s">
        <v>364</v>
      </c>
      <c r="D121" s="200" t="s">
        <v>1280</v>
      </c>
      <c r="E121" s="203">
        <v>10</v>
      </c>
      <c r="F121" s="228">
        <v>1</v>
      </c>
      <c r="G121" s="27">
        <f>10/(15-5)</f>
        <v>1</v>
      </c>
      <c r="H121" s="304" t="s">
        <v>1277</v>
      </c>
      <c r="I121" s="200" t="s">
        <v>1279</v>
      </c>
      <c r="J121" s="423"/>
      <c r="K121" s="424"/>
      <c r="L121" s="274"/>
    </row>
    <row r="122" spans="1:12" ht="84">
      <c r="A122" s="342"/>
      <c r="B122" s="342"/>
      <c r="C122" s="401"/>
      <c r="D122" s="200" t="s">
        <v>1281</v>
      </c>
      <c r="E122" s="203">
        <v>6</v>
      </c>
      <c r="F122" s="228">
        <v>1</v>
      </c>
      <c r="G122" s="263">
        <f>1/1</f>
        <v>1</v>
      </c>
      <c r="H122" s="304" t="s">
        <v>1275</v>
      </c>
      <c r="I122" s="200" t="s">
        <v>1279</v>
      </c>
      <c r="J122" s="423"/>
      <c r="K122" s="424"/>
      <c r="L122" s="274"/>
    </row>
    <row r="123" spans="1:12" ht="48">
      <c r="A123" s="342"/>
      <c r="B123" s="342"/>
      <c r="C123" s="401"/>
      <c r="D123" s="200" t="s">
        <v>1282</v>
      </c>
      <c r="E123" s="203">
        <v>0</v>
      </c>
      <c r="F123" s="228">
        <v>1</v>
      </c>
      <c r="G123" s="305">
        <v>0</v>
      </c>
      <c r="H123" s="200" t="s">
        <v>1278</v>
      </c>
      <c r="I123" s="200" t="s">
        <v>1279</v>
      </c>
      <c r="J123" s="276"/>
      <c r="K123" s="275"/>
      <c r="L123" s="277"/>
    </row>
    <row r="124" spans="1:12" ht="60">
      <c r="A124" s="342"/>
      <c r="B124" s="342"/>
      <c r="C124" s="401"/>
      <c r="D124" s="200" t="s">
        <v>1283</v>
      </c>
      <c r="E124" s="203">
        <v>1</v>
      </c>
      <c r="F124" s="228">
        <v>1</v>
      </c>
      <c r="G124" s="305">
        <v>0</v>
      </c>
      <c r="H124" s="200" t="s">
        <v>1276</v>
      </c>
      <c r="I124" s="200" t="s">
        <v>1279</v>
      </c>
      <c r="J124" s="276"/>
      <c r="K124" s="275"/>
      <c r="L124" s="248"/>
    </row>
    <row r="125" spans="1:12" ht="60">
      <c r="A125" s="342"/>
      <c r="B125" s="342"/>
      <c r="C125" s="452"/>
      <c r="D125" s="200" t="s">
        <v>1284</v>
      </c>
      <c r="E125" s="203">
        <v>1</v>
      </c>
      <c r="F125" s="228">
        <v>1</v>
      </c>
      <c r="G125" s="263">
        <f>2/2</f>
        <v>1</v>
      </c>
      <c r="H125" s="200" t="s">
        <v>1194</v>
      </c>
      <c r="I125" s="200" t="s">
        <v>1279</v>
      </c>
      <c r="J125" s="423"/>
      <c r="K125" s="422"/>
      <c r="L125" s="421"/>
    </row>
    <row r="126" spans="1:12" ht="85.5" customHeight="1">
      <c r="A126" s="342"/>
      <c r="B126" s="342"/>
      <c r="C126" s="201" t="s">
        <v>1036</v>
      </c>
      <c r="D126" s="200" t="s">
        <v>1037</v>
      </c>
      <c r="E126" s="203">
        <v>0</v>
      </c>
      <c r="F126" s="228">
        <v>1</v>
      </c>
      <c r="G126" s="305">
        <v>0</v>
      </c>
      <c r="H126" s="200" t="s">
        <v>1195</v>
      </c>
      <c r="I126" s="200" t="s">
        <v>1279</v>
      </c>
      <c r="J126" s="423"/>
      <c r="K126" s="422"/>
      <c r="L126" s="421"/>
    </row>
    <row r="127" spans="1:12" ht="61.5" customHeight="1">
      <c r="A127" s="342"/>
      <c r="B127" s="200" t="s">
        <v>66</v>
      </c>
      <c r="C127" s="200" t="s">
        <v>67</v>
      </c>
      <c r="D127" s="200" t="s">
        <v>68</v>
      </c>
      <c r="E127" s="207">
        <v>1</v>
      </c>
      <c r="F127" s="228">
        <v>1</v>
      </c>
      <c r="G127" s="228">
        <v>1</v>
      </c>
      <c r="H127" s="200" t="s">
        <v>1248</v>
      </c>
      <c r="I127" s="200" t="s">
        <v>1038</v>
      </c>
      <c r="J127" s="276"/>
      <c r="K127" s="275"/>
      <c r="L127" s="248"/>
    </row>
    <row r="128" spans="1:12" ht="61.5" customHeight="1">
      <c r="A128" s="342"/>
      <c r="B128" s="201" t="s">
        <v>907</v>
      </c>
      <c r="C128" s="200" t="s">
        <v>908</v>
      </c>
      <c r="D128" s="201" t="s">
        <v>909</v>
      </c>
      <c r="E128" s="208">
        <v>0</v>
      </c>
      <c r="F128" s="227">
        <v>1</v>
      </c>
      <c r="G128" s="228">
        <v>0.5</v>
      </c>
      <c r="H128" s="264" t="s">
        <v>1192</v>
      </c>
      <c r="I128" s="200" t="s">
        <v>1279</v>
      </c>
      <c r="J128" s="276"/>
      <c r="K128" s="275"/>
      <c r="L128" s="248"/>
    </row>
    <row r="129" spans="1:12" ht="35.25" customHeight="1">
      <c r="A129" s="454" t="s">
        <v>1039</v>
      </c>
      <c r="B129" s="454"/>
      <c r="C129" s="454"/>
      <c r="D129" s="454"/>
      <c r="E129" s="454"/>
      <c r="F129" s="454"/>
      <c r="G129" s="454"/>
      <c r="H129" s="454"/>
      <c r="I129" s="454"/>
      <c r="J129" s="276"/>
      <c r="K129" s="275"/>
      <c r="L129" s="248"/>
    </row>
    <row r="130" spans="1:12" s="195" customFormat="1" ht="30" customHeight="1">
      <c r="A130" s="342" t="s">
        <v>1040</v>
      </c>
      <c r="B130" s="342"/>
      <c r="C130" s="342"/>
      <c r="D130" s="342"/>
      <c r="E130" s="342"/>
      <c r="F130" s="342"/>
      <c r="G130" s="342"/>
      <c r="H130" s="342"/>
      <c r="I130" s="476"/>
      <c r="J130" s="278"/>
      <c r="K130" s="274"/>
      <c r="L130" s="277"/>
    </row>
    <row r="131" spans="1:9" s="195" customFormat="1" ht="22.5" customHeight="1">
      <c r="A131" s="437" t="s">
        <v>860</v>
      </c>
      <c r="B131" s="438" t="s">
        <v>861</v>
      </c>
      <c r="C131" s="438" t="s">
        <v>857</v>
      </c>
      <c r="D131" s="438" t="s">
        <v>859</v>
      </c>
      <c r="E131" s="439" t="s">
        <v>858</v>
      </c>
      <c r="F131" s="440"/>
      <c r="G131" s="438" t="s">
        <v>862</v>
      </c>
      <c r="H131" s="438"/>
      <c r="I131" s="475" t="s">
        <v>485</v>
      </c>
    </row>
    <row r="132" spans="1:9" ht="36">
      <c r="A132" s="437"/>
      <c r="B132" s="438"/>
      <c r="C132" s="438"/>
      <c r="D132" s="438"/>
      <c r="E132" s="236" t="s">
        <v>871</v>
      </c>
      <c r="F132" s="238" t="s">
        <v>872</v>
      </c>
      <c r="G132" s="196" t="s">
        <v>396</v>
      </c>
      <c r="H132" s="196" t="s">
        <v>391</v>
      </c>
      <c r="I132" s="475"/>
    </row>
    <row r="133" spans="1:12" ht="68.25" customHeight="1">
      <c r="A133" s="458" t="s">
        <v>948</v>
      </c>
      <c r="B133" s="200" t="s">
        <v>1041</v>
      </c>
      <c r="C133" s="200" t="s">
        <v>149</v>
      </c>
      <c r="D133" s="200" t="s">
        <v>1042</v>
      </c>
      <c r="E133" s="312">
        <v>0</v>
      </c>
      <c r="F133" s="311">
        <v>1</v>
      </c>
      <c r="G133" s="311">
        <f>1/1</f>
        <v>1</v>
      </c>
      <c r="H133" s="200" t="s">
        <v>1303</v>
      </c>
      <c r="I133" s="309" t="s">
        <v>1043</v>
      </c>
      <c r="J133" s="316"/>
      <c r="K133" s="271"/>
      <c r="L133" s="248"/>
    </row>
    <row r="134" spans="1:12" ht="49.5" customHeight="1">
      <c r="A134" s="459"/>
      <c r="B134" s="342" t="s">
        <v>1044</v>
      </c>
      <c r="C134" s="309" t="s">
        <v>1045</v>
      </c>
      <c r="D134" s="200" t="s">
        <v>1046</v>
      </c>
      <c r="E134" s="310">
        <v>0</v>
      </c>
      <c r="F134" s="311">
        <v>1</v>
      </c>
      <c r="G134" s="311">
        <f>1/1</f>
        <v>1</v>
      </c>
      <c r="H134" s="200" t="s">
        <v>1304</v>
      </c>
      <c r="I134" s="309" t="s">
        <v>158</v>
      </c>
      <c r="J134" s="316"/>
      <c r="K134" s="271"/>
      <c r="L134" s="248"/>
    </row>
    <row r="135" spans="1:12" ht="55.5" customHeight="1">
      <c r="A135" s="459"/>
      <c r="B135" s="467"/>
      <c r="C135" s="309" t="s">
        <v>1047</v>
      </c>
      <c r="D135" s="200" t="s">
        <v>1048</v>
      </c>
      <c r="E135" s="310">
        <v>0</v>
      </c>
      <c r="F135" s="311">
        <v>1</v>
      </c>
      <c r="G135" s="311">
        <f>1/1</f>
        <v>1</v>
      </c>
      <c r="H135" s="200" t="s">
        <v>1286</v>
      </c>
      <c r="I135" s="309" t="s">
        <v>155</v>
      </c>
      <c r="J135" s="316"/>
      <c r="K135" s="271"/>
      <c r="L135" s="248"/>
    </row>
    <row r="136" spans="1:12" ht="62.25" customHeight="1">
      <c r="A136" s="459"/>
      <c r="B136" s="309" t="s">
        <v>1050</v>
      </c>
      <c r="C136" s="200" t="s">
        <v>1051</v>
      </c>
      <c r="D136" s="200" t="s">
        <v>1314</v>
      </c>
      <c r="E136" s="310">
        <v>0</v>
      </c>
      <c r="F136" s="311">
        <v>1</v>
      </c>
      <c r="G136" s="311">
        <f>1/1</f>
        <v>1</v>
      </c>
      <c r="H136" s="200" t="s">
        <v>1285</v>
      </c>
      <c r="I136" s="200" t="s">
        <v>174</v>
      </c>
      <c r="J136" s="316"/>
      <c r="K136" s="249"/>
      <c r="L136" s="248"/>
    </row>
    <row r="137" spans="1:12" ht="62.25" customHeight="1">
      <c r="A137" s="459"/>
      <c r="B137" s="376" t="s">
        <v>1141</v>
      </c>
      <c r="C137" s="309" t="s">
        <v>1052</v>
      </c>
      <c r="D137" s="200" t="s">
        <v>1053</v>
      </c>
      <c r="E137" s="310">
        <v>0</v>
      </c>
      <c r="F137" s="311">
        <v>1</v>
      </c>
      <c r="G137" s="311">
        <f>1/1</f>
        <v>1</v>
      </c>
      <c r="H137" s="200" t="s">
        <v>1305</v>
      </c>
      <c r="I137" s="200" t="s">
        <v>178</v>
      </c>
      <c r="J137" s="316"/>
      <c r="K137" s="249"/>
      <c r="L137" s="248"/>
    </row>
    <row r="138" spans="1:12" ht="285.75" customHeight="1">
      <c r="A138" s="458" t="s">
        <v>948</v>
      </c>
      <c r="B138" s="376"/>
      <c r="C138" s="342" t="s">
        <v>1054</v>
      </c>
      <c r="D138" s="200" t="s">
        <v>1055</v>
      </c>
      <c r="E138" s="310">
        <v>0</v>
      </c>
      <c r="F138" s="311">
        <v>1</v>
      </c>
      <c r="G138" s="263">
        <f>3/6</f>
        <v>0.5</v>
      </c>
      <c r="H138" s="329" t="s">
        <v>1315</v>
      </c>
      <c r="I138" s="200" t="s">
        <v>1049</v>
      </c>
      <c r="J138" s="316"/>
      <c r="K138" s="249"/>
      <c r="L138" s="248"/>
    </row>
    <row r="139" spans="1:12" ht="73.5" customHeight="1">
      <c r="A139" s="459"/>
      <c r="B139" s="376"/>
      <c r="C139" s="342"/>
      <c r="D139" s="200" t="s">
        <v>1056</v>
      </c>
      <c r="E139" s="310">
        <v>0</v>
      </c>
      <c r="F139" s="311">
        <v>1</v>
      </c>
      <c r="G139" s="263">
        <v>0.5</v>
      </c>
      <c r="H139" s="329" t="s">
        <v>1312</v>
      </c>
      <c r="I139" s="200" t="s">
        <v>1049</v>
      </c>
      <c r="J139" s="316"/>
      <c r="K139" s="249"/>
      <c r="L139" s="248"/>
    </row>
    <row r="140" spans="1:68" s="45" customFormat="1" ht="172.5" customHeight="1">
      <c r="A140" s="459"/>
      <c r="B140" s="376"/>
      <c r="C140" s="342"/>
      <c r="D140" s="200" t="s">
        <v>1057</v>
      </c>
      <c r="E140" s="310">
        <v>0</v>
      </c>
      <c r="F140" s="311">
        <v>1</v>
      </c>
      <c r="G140" s="263">
        <v>0.5</v>
      </c>
      <c r="H140" s="329" t="s">
        <v>1316</v>
      </c>
      <c r="I140" s="200" t="s">
        <v>1049</v>
      </c>
      <c r="J140" s="316"/>
      <c r="K140" s="249"/>
      <c r="L140" s="317"/>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row>
    <row r="141" spans="1:68" s="45" customFormat="1" ht="93" customHeight="1">
      <c r="A141" s="459"/>
      <c r="B141" s="376"/>
      <c r="C141" s="467"/>
      <c r="D141" s="200" t="s">
        <v>1058</v>
      </c>
      <c r="E141" s="310">
        <v>0</v>
      </c>
      <c r="F141" s="311">
        <v>1</v>
      </c>
      <c r="G141" s="263">
        <v>0.5</v>
      </c>
      <c r="H141" s="329" t="s">
        <v>1312</v>
      </c>
      <c r="I141" s="200" t="s">
        <v>1049</v>
      </c>
      <c r="J141" s="316"/>
      <c r="K141" s="249"/>
      <c r="L141" s="317"/>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row>
    <row r="142" spans="1:68" s="45" customFormat="1" ht="72" customHeight="1">
      <c r="A142" s="459"/>
      <c r="B142" s="376" t="s">
        <v>1059</v>
      </c>
      <c r="C142" s="326" t="s">
        <v>1142</v>
      </c>
      <c r="D142" s="200" t="s">
        <v>1060</v>
      </c>
      <c r="E142" s="310">
        <v>0</v>
      </c>
      <c r="F142" s="311">
        <v>1</v>
      </c>
      <c r="G142" s="263">
        <v>0.5</v>
      </c>
      <c r="H142" s="329" t="s">
        <v>1313</v>
      </c>
      <c r="I142" s="209" t="s">
        <v>1061</v>
      </c>
      <c r="J142" s="316"/>
      <c r="K142" s="318"/>
      <c r="L142" s="317"/>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row>
    <row r="143" spans="1:68" s="45" customFormat="1" ht="58.5" customHeight="1">
      <c r="A143" s="459"/>
      <c r="B143" s="376"/>
      <c r="C143" s="247" t="s">
        <v>1062</v>
      </c>
      <c r="D143" s="200" t="s">
        <v>1063</v>
      </c>
      <c r="E143" s="241">
        <v>0</v>
      </c>
      <c r="F143" s="311">
        <v>1</v>
      </c>
      <c r="G143" s="263">
        <v>0.5</v>
      </c>
      <c r="H143" s="329" t="s">
        <v>1317</v>
      </c>
      <c r="I143" s="209" t="s">
        <v>1145</v>
      </c>
      <c r="J143" s="316"/>
      <c r="K143" s="318"/>
      <c r="L143" s="248"/>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row>
    <row r="144" spans="1:68" s="45" customFormat="1" ht="66" customHeight="1">
      <c r="A144" s="459"/>
      <c r="B144" s="72" t="s">
        <v>1064</v>
      </c>
      <c r="C144" s="72" t="s">
        <v>1065</v>
      </c>
      <c r="D144" s="309" t="s">
        <v>1066</v>
      </c>
      <c r="E144" s="312">
        <v>0</v>
      </c>
      <c r="F144" s="19">
        <v>1</v>
      </c>
      <c r="G144" s="263">
        <f>229/350</f>
        <v>0.6542857142857142</v>
      </c>
      <c r="H144" s="309" t="s">
        <v>1249</v>
      </c>
      <c r="I144" s="200" t="s">
        <v>204</v>
      </c>
      <c r="J144" s="269"/>
      <c r="K144" s="249"/>
      <c r="L144" s="248"/>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row>
    <row r="145" spans="1:68" s="45" customFormat="1" ht="43.5" customHeight="1">
      <c r="A145" s="459"/>
      <c r="B145" s="309" t="s">
        <v>66</v>
      </c>
      <c r="C145" s="200" t="s">
        <v>67</v>
      </c>
      <c r="D145" s="200" t="s">
        <v>68</v>
      </c>
      <c r="E145" s="311">
        <v>0.5</v>
      </c>
      <c r="F145" s="311">
        <v>1</v>
      </c>
      <c r="G145" s="311">
        <v>0.5</v>
      </c>
      <c r="H145" s="94"/>
      <c r="I145" s="200" t="s">
        <v>1067</v>
      </c>
      <c r="J145" s="316"/>
      <c r="K145" s="249"/>
      <c r="L145" s="248"/>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row>
    <row r="146" spans="1:68" s="45" customFormat="1" ht="60">
      <c r="A146" s="459"/>
      <c r="B146" s="309" t="s">
        <v>907</v>
      </c>
      <c r="C146" s="200" t="s">
        <v>908</v>
      </c>
      <c r="D146" s="309" t="s">
        <v>909</v>
      </c>
      <c r="E146" s="312">
        <v>0</v>
      </c>
      <c r="F146" s="19">
        <v>1</v>
      </c>
      <c r="G146" s="19">
        <v>0.5</v>
      </c>
      <c r="H146" s="309" t="s">
        <v>1298</v>
      </c>
      <c r="I146" s="309" t="s">
        <v>69</v>
      </c>
      <c r="J146" s="269"/>
      <c r="K146" s="271"/>
      <c r="L146" s="248"/>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row>
    <row r="147" spans="1:9" s="195" customFormat="1" ht="30" customHeight="1">
      <c r="A147" s="477" t="s">
        <v>1068</v>
      </c>
      <c r="B147" s="478"/>
      <c r="C147" s="478"/>
      <c r="D147" s="478"/>
      <c r="E147" s="478"/>
      <c r="F147" s="478"/>
      <c r="G147" s="478"/>
      <c r="H147" s="478"/>
      <c r="I147" s="479"/>
    </row>
    <row r="148" spans="1:9" s="195" customFormat="1" ht="25.5" customHeight="1">
      <c r="A148" s="437" t="s">
        <v>860</v>
      </c>
      <c r="B148" s="438" t="s">
        <v>861</v>
      </c>
      <c r="C148" s="438" t="s">
        <v>857</v>
      </c>
      <c r="D148" s="438" t="s">
        <v>859</v>
      </c>
      <c r="E148" s="439" t="s">
        <v>858</v>
      </c>
      <c r="F148" s="440"/>
      <c r="G148" s="438" t="s">
        <v>862</v>
      </c>
      <c r="H148" s="438"/>
      <c r="I148" s="475" t="s">
        <v>485</v>
      </c>
    </row>
    <row r="149" spans="1:68" s="45" customFormat="1" ht="36">
      <c r="A149" s="437"/>
      <c r="B149" s="438"/>
      <c r="C149" s="438"/>
      <c r="D149" s="438"/>
      <c r="E149" s="236" t="s">
        <v>871</v>
      </c>
      <c r="F149" s="238" t="s">
        <v>872</v>
      </c>
      <c r="G149" s="196" t="s">
        <v>396</v>
      </c>
      <c r="H149" s="196" t="s">
        <v>391</v>
      </c>
      <c r="I149" s="475"/>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row>
    <row r="150" spans="1:68" s="45" customFormat="1" ht="60">
      <c r="A150" s="328" t="s">
        <v>948</v>
      </c>
      <c r="B150" s="326" t="s">
        <v>1069</v>
      </c>
      <c r="C150" s="326" t="s">
        <v>1143</v>
      </c>
      <c r="D150" s="326" t="s">
        <v>1070</v>
      </c>
      <c r="E150" s="251">
        <v>0.001</v>
      </c>
      <c r="F150" s="330">
        <v>0.003</v>
      </c>
      <c r="G150" s="251">
        <v>0.001</v>
      </c>
      <c r="H150" s="326" t="s">
        <v>1154</v>
      </c>
      <c r="I150" s="326" t="s">
        <v>1071</v>
      </c>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row>
    <row r="151" spans="1:68" s="45" customFormat="1" ht="84">
      <c r="A151" s="328"/>
      <c r="B151" s="326" t="s">
        <v>92</v>
      </c>
      <c r="C151" s="326" t="s">
        <v>93</v>
      </c>
      <c r="D151" s="326" t="s">
        <v>1072</v>
      </c>
      <c r="E151" s="19">
        <v>0.1</v>
      </c>
      <c r="F151" s="19">
        <v>1</v>
      </c>
      <c r="G151" s="19">
        <v>1</v>
      </c>
      <c r="H151" s="326" t="s">
        <v>1287</v>
      </c>
      <c r="I151" s="326" t="s">
        <v>1071</v>
      </c>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row>
    <row r="152" spans="1:68" s="45" customFormat="1" ht="60">
      <c r="A152" s="328"/>
      <c r="B152" s="326" t="s">
        <v>95</v>
      </c>
      <c r="C152" s="326" t="s">
        <v>1073</v>
      </c>
      <c r="D152" s="326" t="s">
        <v>1074</v>
      </c>
      <c r="E152" s="19">
        <v>0.1</v>
      </c>
      <c r="F152" s="19">
        <v>1</v>
      </c>
      <c r="G152" s="19">
        <v>0.5</v>
      </c>
      <c r="H152" s="326" t="s">
        <v>1288</v>
      </c>
      <c r="I152" s="326" t="s">
        <v>1075</v>
      </c>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row>
    <row r="153" spans="1:68" s="45" customFormat="1" ht="99.75" customHeight="1">
      <c r="A153" s="328"/>
      <c r="B153" s="326" t="s">
        <v>97</v>
      </c>
      <c r="C153" s="326" t="s">
        <v>1144</v>
      </c>
      <c r="D153" s="326" t="s">
        <v>1076</v>
      </c>
      <c r="E153" s="19">
        <v>0</v>
      </c>
      <c r="F153" s="19">
        <v>1</v>
      </c>
      <c r="G153" s="19">
        <v>1</v>
      </c>
      <c r="H153" s="326" t="s">
        <v>1289</v>
      </c>
      <c r="I153" s="326" t="s">
        <v>1075</v>
      </c>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row>
    <row r="154" spans="1:68" s="45" customFormat="1" ht="72">
      <c r="A154" s="328"/>
      <c r="B154" s="326" t="s">
        <v>100</v>
      </c>
      <c r="C154" s="326" t="s">
        <v>101</v>
      </c>
      <c r="D154" s="326" t="s">
        <v>1077</v>
      </c>
      <c r="E154" s="19">
        <v>0.1</v>
      </c>
      <c r="F154" s="19">
        <v>1</v>
      </c>
      <c r="G154" s="19">
        <f>83/83</f>
        <v>1</v>
      </c>
      <c r="H154" s="326" t="s">
        <v>1155</v>
      </c>
      <c r="I154" s="326" t="s">
        <v>1078</v>
      </c>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row>
    <row r="155" spans="1:68" s="45" customFormat="1" ht="48">
      <c r="A155" s="328"/>
      <c r="B155" s="342" t="s">
        <v>108</v>
      </c>
      <c r="C155" s="342" t="s">
        <v>1079</v>
      </c>
      <c r="D155" s="326" t="s">
        <v>1080</v>
      </c>
      <c r="E155" s="19">
        <v>0.8</v>
      </c>
      <c r="F155" s="19">
        <v>1</v>
      </c>
      <c r="G155" s="19">
        <v>0.9</v>
      </c>
      <c r="H155" s="326" t="s">
        <v>1169</v>
      </c>
      <c r="I155" s="326" t="s">
        <v>111</v>
      </c>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row>
    <row r="156" spans="1:68" s="45" customFormat="1" ht="76.5" customHeight="1">
      <c r="A156" s="328"/>
      <c r="B156" s="460"/>
      <c r="C156" s="460"/>
      <c r="D156" s="200" t="s">
        <v>1081</v>
      </c>
      <c r="E156" s="19">
        <v>0</v>
      </c>
      <c r="F156" s="19">
        <v>1</v>
      </c>
      <c r="G156" s="19">
        <v>0.5</v>
      </c>
      <c r="H156" s="326" t="s">
        <v>1290</v>
      </c>
      <c r="I156" s="326" t="s">
        <v>1082</v>
      </c>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row>
    <row r="157" spans="1:68" s="45" customFormat="1" ht="384" customHeight="1">
      <c r="A157" s="328"/>
      <c r="B157" s="342" t="s">
        <v>112</v>
      </c>
      <c r="C157" s="342" t="s">
        <v>1083</v>
      </c>
      <c r="D157" s="326" t="s">
        <v>1084</v>
      </c>
      <c r="E157" s="19">
        <v>0.1</v>
      </c>
      <c r="F157" s="19">
        <v>1</v>
      </c>
      <c r="G157" s="19">
        <v>0.5</v>
      </c>
      <c r="H157" s="326" t="s">
        <v>1306</v>
      </c>
      <c r="I157" s="326" t="s">
        <v>545</v>
      </c>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row>
    <row r="158" spans="1:68" s="45" customFormat="1" ht="73.5" customHeight="1">
      <c r="A158" s="331"/>
      <c r="B158" s="342"/>
      <c r="C158" s="342"/>
      <c r="D158" s="326" t="s">
        <v>1085</v>
      </c>
      <c r="E158" s="19">
        <v>0.1</v>
      </c>
      <c r="F158" s="19">
        <v>1</v>
      </c>
      <c r="G158" s="19">
        <v>0.5</v>
      </c>
      <c r="H158" s="200" t="s">
        <v>1291</v>
      </c>
      <c r="I158" s="326" t="s">
        <v>103</v>
      </c>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row>
    <row r="159" spans="1:68" s="45" customFormat="1" ht="50.25" customHeight="1">
      <c r="A159" s="331"/>
      <c r="B159" s="326" t="s">
        <v>66</v>
      </c>
      <c r="C159" s="200" t="s">
        <v>67</v>
      </c>
      <c r="D159" s="200" t="s">
        <v>68</v>
      </c>
      <c r="E159" s="19">
        <v>0.1</v>
      </c>
      <c r="F159" s="19">
        <v>1</v>
      </c>
      <c r="G159" s="19">
        <v>0.5</v>
      </c>
      <c r="H159" s="200" t="s">
        <v>1307</v>
      </c>
      <c r="I159" s="326" t="s">
        <v>103</v>
      </c>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row>
    <row r="160" spans="1:68" s="45" customFormat="1" ht="69" customHeight="1">
      <c r="A160" s="331"/>
      <c r="B160" s="326" t="s">
        <v>907</v>
      </c>
      <c r="C160" s="200" t="s">
        <v>908</v>
      </c>
      <c r="D160" s="326" t="s">
        <v>1086</v>
      </c>
      <c r="E160" s="327">
        <v>0</v>
      </c>
      <c r="F160" s="19">
        <v>1</v>
      </c>
      <c r="G160" s="19">
        <v>0.5</v>
      </c>
      <c r="H160" s="326" t="s">
        <v>1298</v>
      </c>
      <c r="I160" s="326" t="s">
        <v>69</v>
      </c>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row>
    <row r="161" spans="1:9" s="195" customFormat="1" ht="30" customHeight="1">
      <c r="A161" s="477" t="s">
        <v>1087</v>
      </c>
      <c r="B161" s="478"/>
      <c r="C161" s="478"/>
      <c r="D161" s="478"/>
      <c r="E161" s="478"/>
      <c r="F161" s="478"/>
      <c r="G161" s="478"/>
      <c r="H161" s="478"/>
      <c r="I161" s="479"/>
    </row>
    <row r="162" spans="1:9" s="195" customFormat="1" ht="30" customHeight="1">
      <c r="A162" s="437" t="s">
        <v>860</v>
      </c>
      <c r="B162" s="438" t="s">
        <v>861</v>
      </c>
      <c r="C162" s="438" t="s">
        <v>857</v>
      </c>
      <c r="D162" s="438" t="s">
        <v>859</v>
      </c>
      <c r="E162" s="439" t="s">
        <v>858</v>
      </c>
      <c r="F162" s="440"/>
      <c r="G162" s="438" t="s">
        <v>862</v>
      </c>
      <c r="H162" s="438"/>
      <c r="I162" s="475" t="s">
        <v>485</v>
      </c>
    </row>
    <row r="163" spans="1:68" s="45" customFormat="1" ht="36">
      <c r="A163" s="437"/>
      <c r="B163" s="438"/>
      <c r="C163" s="438"/>
      <c r="D163" s="438"/>
      <c r="E163" s="236" t="s">
        <v>871</v>
      </c>
      <c r="F163" s="238" t="s">
        <v>872</v>
      </c>
      <c r="G163" s="196" t="s">
        <v>396</v>
      </c>
      <c r="H163" s="196" t="s">
        <v>391</v>
      </c>
      <c r="I163" s="475"/>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row>
    <row r="164" spans="1:68" s="45" customFormat="1" ht="48">
      <c r="A164" s="400" t="s">
        <v>948</v>
      </c>
      <c r="B164" s="400" t="s">
        <v>1088</v>
      </c>
      <c r="C164" s="201" t="s">
        <v>1089</v>
      </c>
      <c r="D164" s="204" t="s">
        <v>1090</v>
      </c>
      <c r="E164" s="208">
        <v>0</v>
      </c>
      <c r="F164" s="227">
        <v>1</v>
      </c>
      <c r="G164" s="19">
        <v>1</v>
      </c>
      <c r="H164" s="204" t="s">
        <v>1292</v>
      </c>
      <c r="I164" s="221" t="s">
        <v>578</v>
      </c>
      <c r="J164" s="321"/>
      <c r="K164" s="321"/>
      <c r="L164" s="322"/>
      <c r="M164" s="323"/>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row>
    <row r="165" spans="1:68" s="45" customFormat="1" ht="48">
      <c r="A165" s="401"/>
      <c r="B165" s="451"/>
      <c r="C165" s="201" t="s">
        <v>1091</v>
      </c>
      <c r="D165" s="309" t="s">
        <v>1294</v>
      </c>
      <c r="E165" s="208">
        <v>0</v>
      </c>
      <c r="F165" s="227">
        <v>1</v>
      </c>
      <c r="G165" s="227">
        <v>1</v>
      </c>
      <c r="H165" s="204" t="s">
        <v>1293</v>
      </c>
      <c r="I165" s="221" t="s">
        <v>578</v>
      </c>
      <c r="J165" s="425"/>
      <c r="K165" s="427"/>
      <c r="L165" s="320"/>
      <c r="M165" s="427"/>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row>
    <row r="166" spans="1:68" s="45" customFormat="1" ht="67.5" customHeight="1">
      <c r="A166" s="401"/>
      <c r="B166" s="201" t="s">
        <v>1092</v>
      </c>
      <c r="C166" s="201" t="s">
        <v>1093</v>
      </c>
      <c r="D166" s="201" t="s">
        <v>1094</v>
      </c>
      <c r="E166" s="203">
        <v>0</v>
      </c>
      <c r="F166" s="227">
        <v>1</v>
      </c>
      <c r="G166" s="19">
        <v>0.5</v>
      </c>
      <c r="H166" s="309" t="s">
        <v>1295</v>
      </c>
      <c r="I166" s="221" t="s">
        <v>578</v>
      </c>
      <c r="J166" s="425"/>
      <c r="K166" s="427"/>
      <c r="L166" s="320"/>
      <c r="M166" s="427"/>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row>
    <row r="167" spans="1:68" s="45" customFormat="1" ht="81.75" customHeight="1">
      <c r="A167" s="401"/>
      <c r="B167" s="400" t="s">
        <v>1095</v>
      </c>
      <c r="C167" s="201" t="s">
        <v>1096</v>
      </c>
      <c r="D167" s="201" t="s">
        <v>1097</v>
      </c>
      <c r="E167" s="203">
        <v>0</v>
      </c>
      <c r="F167" s="228">
        <v>1</v>
      </c>
      <c r="G167" s="19">
        <v>0.5</v>
      </c>
      <c r="H167" s="309" t="s">
        <v>1296</v>
      </c>
      <c r="I167" s="221" t="s">
        <v>78</v>
      </c>
      <c r="J167" s="321"/>
      <c r="K167" s="321"/>
      <c r="L167" s="324"/>
      <c r="M167" s="323"/>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row>
    <row r="168" spans="1:68" s="45" customFormat="1" ht="60">
      <c r="A168" s="401"/>
      <c r="B168" s="471"/>
      <c r="C168" s="201" t="s">
        <v>1098</v>
      </c>
      <c r="D168" s="201" t="s">
        <v>1099</v>
      </c>
      <c r="E168" s="207">
        <v>0.5</v>
      </c>
      <c r="F168" s="228">
        <v>1</v>
      </c>
      <c r="G168" s="19">
        <v>0.3</v>
      </c>
      <c r="H168" s="309" t="s">
        <v>1172</v>
      </c>
      <c r="I168" s="221" t="s">
        <v>78</v>
      </c>
      <c r="J168" s="319"/>
      <c r="K168" s="321"/>
      <c r="L168" s="324"/>
      <c r="M168" s="323"/>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row>
    <row r="169" spans="1:68" s="45" customFormat="1" ht="156">
      <c r="A169" s="401"/>
      <c r="B169" s="451"/>
      <c r="C169" s="204" t="s">
        <v>1100</v>
      </c>
      <c r="D169" s="204" t="s">
        <v>1101</v>
      </c>
      <c r="E169" s="207">
        <v>0</v>
      </c>
      <c r="F169" s="228">
        <v>0.8</v>
      </c>
      <c r="G169" s="19">
        <v>0.4</v>
      </c>
      <c r="H169" s="309" t="s">
        <v>1297</v>
      </c>
      <c r="I169" s="221" t="s">
        <v>1102</v>
      </c>
      <c r="J169" s="319"/>
      <c r="K169" s="321"/>
      <c r="L169" s="324"/>
      <c r="M169" s="323"/>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row>
    <row r="170" spans="1:68" s="45" customFormat="1" ht="36">
      <c r="A170" s="401"/>
      <c r="B170" s="201" t="s">
        <v>66</v>
      </c>
      <c r="C170" s="200" t="s">
        <v>1103</v>
      </c>
      <c r="D170" s="200" t="s">
        <v>68</v>
      </c>
      <c r="E170" s="207">
        <v>0.5</v>
      </c>
      <c r="F170" s="228">
        <v>1</v>
      </c>
      <c r="G170" s="19">
        <v>0.7</v>
      </c>
      <c r="H170" s="262" t="s">
        <v>1188</v>
      </c>
      <c r="I170" s="234" t="s">
        <v>69</v>
      </c>
      <c r="J170" s="428"/>
      <c r="K170" s="427"/>
      <c r="L170" s="320"/>
      <c r="M170" s="427"/>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row>
    <row r="171" spans="1:68" s="45" customFormat="1" ht="60">
      <c r="A171" s="452"/>
      <c r="B171" s="201" t="s">
        <v>907</v>
      </c>
      <c r="C171" s="200" t="s">
        <v>908</v>
      </c>
      <c r="D171" s="201" t="s">
        <v>909</v>
      </c>
      <c r="E171" s="208">
        <v>0</v>
      </c>
      <c r="F171" s="227">
        <v>1</v>
      </c>
      <c r="G171" s="19">
        <v>0.5</v>
      </c>
      <c r="H171" s="309" t="s">
        <v>1298</v>
      </c>
      <c r="I171" s="234" t="s">
        <v>69</v>
      </c>
      <c r="J171" s="428"/>
      <c r="K171" s="427"/>
      <c r="L171" s="325"/>
      <c r="M171" s="427"/>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row>
    <row r="172" spans="1:13" s="195" customFormat="1" ht="30" customHeight="1">
      <c r="A172" s="468" t="s">
        <v>1104</v>
      </c>
      <c r="B172" s="469"/>
      <c r="C172" s="469"/>
      <c r="D172" s="469"/>
      <c r="E172" s="469"/>
      <c r="F172" s="469"/>
      <c r="G172" s="469"/>
      <c r="H172" s="469"/>
      <c r="I172" s="470"/>
      <c r="J172" s="425"/>
      <c r="K172" s="426"/>
      <c r="L172" s="320"/>
      <c r="M172" s="426"/>
    </row>
    <row r="173" spans="1:13" s="195" customFormat="1" ht="26.25" customHeight="1">
      <c r="A173" s="437" t="s">
        <v>860</v>
      </c>
      <c r="B173" s="438" t="s">
        <v>861</v>
      </c>
      <c r="C173" s="438" t="s">
        <v>857</v>
      </c>
      <c r="D173" s="438" t="s">
        <v>859</v>
      </c>
      <c r="E173" s="439" t="s">
        <v>858</v>
      </c>
      <c r="F173" s="440"/>
      <c r="G173" s="438" t="s">
        <v>862</v>
      </c>
      <c r="H173" s="438"/>
      <c r="I173" s="475" t="s">
        <v>485</v>
      </c>
      <c r="J173" s="425"/>
      <c r="K173" s="426"/>
      <c r="L173" s="320"/>
      <c r="M173" s="426"/>
    </row>
    <row r="174" spans="1:68" s="45" customFormat="1" ht="75" customHeight="1">
      <c r="A174" s="437"/>
      <c r="B174" s="438"/>
      <c r="C174" s="438"/>
      <c r="D174" s="438"/>
      <c r="E174" s="236" t="s">
        <v>871</v>
      </c>
      <c r="F174" s="238" t="s">
        <v>872</v>
      </c>
      <c r="G174" s="196" t="s">
        <v>396</v>
      </c>
      <c r="H174" s="196" t="s">
        <v>391</v>
      </c>
      <c r="I174" s="475"/>
      <c r="J174" s="425"/>
      <c r="K174" s="426"/>
      <c r="L174" s="320"/>
      <c r="M174" s="426"/>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row>
    <row r="175" spans="1:68" s="45" customFormat="1" ht="78.75" customHeight="1">
      <c r="A175" s="342" t="s">
        <v>948</v>
      </c>
      <c r="B175" s="201" t="s">
        <v>1105</v>
      </c>
      <c r="C175" s="201" t="s">
        <v>1106</v>
      </c>
      <c r="D175" s="201" t="s">
        <v>1107</v>
      </c>
      <c r="E175" s="203">
        <v>0</v>
      </c>
      <c r="F175" s="228">
        <v>1</v>
      </c>
      <c r="G175" s="281">
        <f>5/5</f>
        <v>1</v>
      </c>
      <c r="H175" s="304" t="s">
        <v>1250</v>
      </c>
      <c r="I175" s="234" t="s">
        <v>246</v>
      </c>
      <c r="J175" s="425"/>
      <c r="K175" s="426"/>
      <c r="L175" s="320"/>
      <c r="M175" s="426"/>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row>
    <row r="176" spans="1:68" s="45" customFormat="1" ht="52.5" customHeight="1">
      <c r="A176" s="342"/>
      <c r="B176" s="201" t="s">
        <v>1108</v>
      </c>
      <c r="C176" s="201" t="s">
        <v>1109</v>
      </c>
      <c r="D176" s="200" t="s">
        <v>1110</v>
      </c>
      <c r="E176" s="19">
        <v>0.1</v>
      </c>
      <c r="F176" s="227">
        <v>1</v>
      </c>
      <c r="G176" s="227">
        <v>0.5</v>
      </c>
      <c r="H176" s="200" t="s">
        <v>1251</v>
      </c>
      <c r="I176" s="234" t="s">
        <v>1111</v>
      </c>
      <c r="J176" s="425"/>
      <c r="K176" s="426"/>
      <c r="L176" s="320"/>
      <c r="M176" s="426"/>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row>
    <row r="177" spans="1:68" s="45" customFormat="1" ht="57.75" customHeight="1">
      <c r="A177" s="344"/>
      <c r="B177" s="201" t="s">
        <v>247</v>
      </c>
      <c r="C177" s="201" t="s">
        <v>1112</v>
      </c>
      <c r="D177" s="201" t="s">
        <v>1146</v>
      </c>
      <c r="E177" s="203">
        <v>0</v>
      </c>
      <c r="F177" s="228">
        <v>1</v>
      </c>
      <c r="G177" s="227">
        <v>0.5</v>
      </c>
      <c r="H177" s="304" t="s">
        <v>1252</v>
      </c>
      <c r="I177" s="233" t="s">
        <v>127</v>
      </c>
      <c r="J177" s="425"/>
      <c r="K177" s="426"/>
      <c r="L177" s="320"/>
      <c r="M177" s="426"/>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row>
    <row r="178" spans="1:68" s="45" customFormat="1" ht="72.75" customHeight="1">
      <c r="A178" s="344"/>
      <c r="B178" s="201" t="s">
        <v>1113</v>
      </c>
      <c r="C178" s="201" t="s">
        <v>1114</v>
      </c>
      <c r="D178" s="201" t="s">
        <v>1115</v>
      </c>
      <c r="E178" s="203">
        <v>0</v>
      </c>
      <c r="F178" s="228">
        <v>1</v>
      </c>
      <c r="G178" s="227">
        <v>0.5</v>
      </c>
      <c r="H178" s="304" t="s">
        <v>1253</v>
      </c>
      <c r="I178" s="233" t="s">
        <v>127</v>
      </c>
      <c r="J178" s="425"/>
      <c r="K178" s="426"/>
      <c r="L178" s="320"/>
      <c r="M178" s="426"/>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row>
    <row r="179" spans="1:68" s="45" customFormat="1" ht="101.25" customHeight="1">
      <c r="A179" s="344"/>
      <c r="B179" s="472" t="s">
        <v>1116</v>
      </c>
      <c r="C179" s="201" t="s">
        <v>1117</v>
      </c>
      <c r="D179" s="201" t="s">
        <v>1118</v>
      </c>
      <c r="E179" s="207">
        <v>0.5</v>
      </c>
      <c r="F179" s="228">
        <v>1</v>
      </c>
      <c r="G179" s="227">
        <v>0.5</v>
      </c>
      <c r="H179" s="304" t="s">
        <v>1254</v>
      </c>
      <c r="I179" s="234" t="s">
        <v>1119</v>
      </c>
      <c r="J179" s="425"/>
      <c r="K179" s="426"/>
      <c r="L179" s="320"/>
      <c r="M179" s="426"/>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row>
    <row r="180" spans="1:68" s="45" customFormat="1" ht="73.5" customHeight="1">
      <c r="A180" s="344"/>
      <c r="B180" s="473"/>
      <c r="C180" s="216" t="s">
        <v>1120</v>
      </c>
      <c r="D180" s="204" t="s">
        <v>1121</v>
      </c>
      <c r="E180" s="219">
        <v>0.1</v>
      </c>
      <c r="F180" s="231">
        <v>1</v>
      </c>
      <c r="G180" s="227">
        <v>1</v>
      </c>
      <c r="H180" s="304" t="s">
        <v>1255</v>
      </c>
      <c r="I180" s="235" t="s">
        <v>1119</v>
      </c>
      <c r="J180" s="425"/>
      <c r="K180" s="426"/>
      <c r="L180" s="320"/>
      <c r="M180" s="426"/>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row>
    <row r="181" spans="1:68" s="45" customFormat="1" ht="66" customHeight="1">
      <c r="A181" s="344"/>
      <c r="B181" s="201" t="s">
        <v>907</v>
      </c>
      <c r="C181" s="200" t="s">
        <v>908</v>
      </c>
      <c r="D181" s="201" t="s">
        <v>909</v>
      </c>
      <c r="E181" s="208">
        <v>0</v>
      </c>
      <c r="F181" s="227">
        <v>1</v>
      </c>
      <c r="G181" s="227">
        <v>0.5</v>
      </c>
      <c r="H181" s="309" t="s">
        <v>1298</v>
      </c>
      <c r="I181" s="233" t="s">
        <v>127</v>
      </c>
      <c r="J181" s="425"/>
      <c r="K181" s="426"/>
      <c r="L181" s="320"/>
      <c r="M181" s="426"/>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row>
    <row r="182" spans="1:9" s="195" customFormat="1" ht="30" customHeight="1">
      <c r="A182" s="468" t="s">
        <v>1122</v>
      </c>
      <c r="B182" s="469"/>
      <c r="C182" s="469"/>
      <c r="D182" s="469"/>
      <c r="E182" s="469"/>
      <c r="F182" s="469"/>
      <c r="G182" s="469"/>
      <c r="H182" s="469"/>
      <c r="I182" s="470"/>
    </row>
    <row r="183" spans="1:9" s="195" customFormat="1" ht="33" customHeight="1">
      <c r="A183" s="437" t="s">
        <v>860</v>
      </c>
      <c r="B183" s="438" t="s">
        <v>861</v>
      </c>
      <c r="C183" s="438" t="s">
        <v>857</v>
      </c>
      <c r="D183" s="438" t="s">
        <v>859</v>
      </c>
      <c r="E183" s="439" t="s">
        <v>858</v>
      </c>
      <c r="F183" s="440"/>
      <c r="G183" s="438" t="s">
        <v>862</v>
      </c>
      <c r="H183" s="438"/>
      <c r="I183" s="475" t="s">
        <v>485</v>
      </c>
    </row>
    <row r="184" spans="1:68" s="45" customFormat="1" ht="45.75" customHeight="1">
      <c r="A184" s="437"/>
      <c r="B184" s="438"/>
      <c r="C184" s="438"/>
      <c r="D184" s="438"/>
      <c r="E184" s="236" t="s">
        <v>871</v>
      </c>
      <c r="F184" s="238" t="s">
        <v>872</v>
      </c>
      <c r="G184" s="196" t="s">
        <v>396</v>
      </c>
      <c r="H184" s="196" t="s">
        <v>391</v>
      </c>
      <c r="I184" s="475"/>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row>
    <row r="185" spans="1:68" s="45" customFormat="1" ht="96.75" customHeight="1">
      <c r="A185" s="342" t="s">
        <v>1123</v>
      </c>
      <c r="B185" s="400" t="s">
        <v>121</v>
      </c>
      <c r="C185" s="204" t="s">
        <v>1124</v>
      </c>
      <c r="D185" s="201" t="s">
        <v>1125</v>
      </c>
      <c r="E185" s="208">
        <v>0</v>
      </c>
      <c r="F185" s="227">
        <v>1</v>
      </c>
      <c r="G185" s="281">
        <f>75/75</f>
        <v>1</v>
      </c>
      <c r="H185" s="255" t="s">
        <v>1157</v>
      </c>
      <c r="I185" s="234" t="s">
        <v>123</v>
      </c>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row>
    <row r="186" spans="1:68" s="45" customFormat="1" ht="99.75" customHeight="1">
      <c r="A186" s="344"/>
      <c r="B186" s="401"/>
      <c r="C186" s="204" t="s">
        <v>1126</v>
      </c>
      <c r="D186" s="204" t="s">
        <v>1127</v>
      </c>
      <c r="E186" s="205">
        <v>0</v>
      </c>
      <c r="F186" s="227">
        <v>1</v>
      </c>
      <c r="G186" s="281">
        <f>14/14</f>
        <v>1</v>
      </c>
      <c r="H186" s="204" t="s">
        <v>1159</v>
      </c>
      <c r="I186" s="235" t="s">
        <v>123</v>
      </c>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row>
    <row r="187" spans="1:68" s="45" customFormat="1" ht="153.75" customHeight="1">
      <c r="A187" s="344"/>
      <c r="B187" s="471"/>
      <c r="C187" s="201" t="s">
        <v>1128</v>
      </c>
      <c r="D187" s="201" t="s">
        <v>1129</v>
      </c>
      <c r="E187" s="208">
        <v>0</v>
      </c>
      <c r="F187" s="227">
        <v>0.9</v>
      </c>
      <c r="G187" s="258">
        <v>0.925</v>
      </c>
      <c r="H187" s="309" t="s">
        <v>1299</v>
      </c>
      <c r="I187" s="234" t="s">
        <v>123</v>
      </c>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row>
    <row r="188" spans="1:68" s="45" customFormat="1" ht="80.25" customHeight="1">
      <c r="A188" s="344"/>
      <c r="B188" s="446"/>
      <c r="C188" s="201" t="s">
        <v>1130</v>
      </c>
      <c r="D188" s="201" t="s">
        <v>1131</v>
      </c>
      <c r="E188" s="208">
        <v>0</v>
      </c>
      <c r="F188" s="227">
        <v>0.9</v>
      </c>
      <c r="G188" s="227">
        <f>100/100</f>
        <v>1</v>
      </c>
      <c r="H188" s="255" t="s">
        <v>1160</v>
      </c>
      <c r="I188" s="234" t="s">
        <v>123</v>
      </c>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row>
    <row r="189" spans="1:68" s="45" customFormat="1" ht="62.25" customHeight="1">
      <c r="A189" s="344"/>
      <c r="B189" s="201" t="s">
        <v>66</v>
      </c>
      <c r="C189" s="201" t="s">
        <v>67</v>
      </c>
      <c r="D189" s="201" t="s">
        <v>68</v>
      </c>
      <c r="E189" s="19">
        <v>0.9</v>
      </c>
      <c r="F189" s="227">
        <v>1</v>
      </c>
      <c r="G189" s="227">
        <v>1</v>
      </c>
      <c r="H189" s="255" t="s">
        <v>1158</v>
      </c>
      <c r="I189" s="234" t="s">
        <v>123</v>
      </c>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row>
    <row r="190" spans="1:68" s="45" customFormat="1" ht="87" customHeight="1">
      <c r="A190" s="344"/>
      <c r="B190" s="201" t="s">
        <v>907</v>
      </c>
      <c r="C190" s="200" t="s">
        <v>908</v>
      </c>
      <c r="D190" s="201" t="s">
        <v>909</v>
      </c>
      <c r="E190" s="208">
        <v>0</v>
      </c>
      <c r="F190" s="227">
        <v>1</v>
      </c>
      <c r="G190" s="227">
        <v>1</v>
      </c>
      <c r="H190" s="309" t="s">
        <v>1300</v>
      </c>
      <c r="I190" s="234" t="s">
        <v>69</v>
      </c>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row>
    <row r="191" spans="1:9" s="195" customFormat="1" ht="30" customHeight="1">
      <c r="A191" s="468" t="s">
        <v>1132</v>
      </c>
      <c r="B191" s="469"/>
      <c r="C191" s="469"/>
      <c r="D191" s="469"/>
      <c r="E191" s="469"/>
      <c r="F191" s="469"/>
      <c r="G191" s="469"/>
      <c r="H191" s="469"/>
      <c r="I191" s="470"/>
    </row>
    <row r="192" spans="1:9" s="195" customFormat="1" ht="26.25" customHeight="1">
      <c r="A192" s="437" t="s">
        <v>860</v>
      </c>
      <c r="B192" s="438" t="s">
        <v>861</v>
      </c>
      <c r="C192" s="438" t="s">
        <v>857</v>
      </c>
      <c r="D192" s="438" t="s">
        <v>859</v>
      </c>
      <c r="E192" s="439" t="s">
        <v>858</v>
      </c>
      <c r="F192" s="440"/>
      <c r="G192" s="438" t="s">
        <v>862</v>
      </c>
      <c r="H192" s="438"/>
      <c r="I192" s="475" t="s">
        <v>485</v>
      </c>
    </row>
    <row r="193" spans="1:68" s="45" customFormat="1" ht="36">
      <c r="A193" s="437"/>
      <c r="B193" s="438"/>
      <c r="C193" s="438"/>
      <c r="D193" s="438"/>
      <c r="E193" s="236" t="s">
        <v>871</v>
      </c>
      <c r="F193" s="238" t="s">
        <v>872</v>
      </c>
      <c r="G193" s="196" t="s">
        <v>396</v>
      </c>
      <c r="H193" s="196" t="s">
        <v>391</v>
      </c>
      <c r="I193" s="475"/>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row>
    <row r="194" spans="1:68" s="45" customFormat="1" ht="70.5" customHeight="1">
      <c r="A194" s="342" t="s">
        <v>948</v>
      </c>
      <c r="B194" s="342" t="s">
        <v>124</v>
      </c>
      <c r="C194" s="342" t="s">
        <v>125</v>
      </c>
      <c r="D194" s="200" t="s">
        <v>1191</v>
      </c>
      <c r="E194" s="208">
        <v>0</v>
      </c>
      <c r="F194" s="232">
        <v>100</v>
      </c>
      <c r="G194" s="263">
        <f>26/26</f>
        <v>1</v>
      </c>
      <c r="H194" s="200" t="s">
        <v>1190</v>
      </c>
      <c r="I194" s="252" t="s">
        <v>127</v>
      </c>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row>
    <row r="195" spans="1:68" s="45" customFormat="1" ht="47.25" customHeight="1">
      <c r="A195" s="342"/>
      <c r="B195" s="342"/>
      <c r="C195" s="342"/>
      <c r="D195" s="200" t="s">
        <v>1133</v>
      </c>
      <c r="E195" s="19">
        <v>0.9</v>
      </c>
      <c r="F195" s="227">
        <v>1</v>
      </c>
      <c r="G195" s="227">
        <v>1</v>
      </c>
      <c r="H195" s="200" t="s">
        <v>1189</v>
      </c>
      <c r="I195" s="252" t="s">
        <v>127</v>
      </c>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row>
    <row r="196" spans="1:68" s="45" customFormat="1" ht="47.25" customHeight="1">
      <c r="A196" s="342"/>
      <c r="B196" s="201" t="s">
        <v>66</v>
      </c>
      <c r="C196" s="200" t="s">
        <v>1134</v>
      </c>
      <c r="D196" s="200" t="s">
        <v>68</v>
      </c>
      <c r="E196" s="19">
        <v>0.9</v>
      </c>
      <c r="F196" s="207">
        <v>1</v>
      </c>
      <c r="G196" s="227">
        <v>1</v>
      </c>
      <c r="H196" s="200" t="s">
        <v>1193</v>
      </c>
      <c r="I196" s="206" t="s">
        <v>127</v>
      </c>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row>
    <row r="197" spans="1:9" ht="72" customHeight="1">
      <c r="A197" s="342"/>
      <c r="B197" s="201" t="s">
        <v>907</v>
      </c>
      <c r="C197" s="200" t="s">
        <v>908</v>
      </c>
      <c r="D197" s="201" t="s">
        <v>909</v>
      </c>
      <c r="E197" s="208">
        <v>0</v>
      </c>
      <c r="F197" s="19">
        <v>1</v>
      </c>
      <c r="G197" s="19">
        <v>1</v>
      </c>
      <c r="H197" s="309" t="s">
        <v>1298</v>
      </c>
      <c r="I197" s="201" t="s">
        <v>69</v>
      </c>
    </row>
    <row r="198" spans="1:9" ht="12">
      <c r="A198" s="253" t="s">
        <v>1301</v>
      </c>
      <c r="B198" s="253"/>
      <c r="C198" s="253"/>
      <c r="E198" s="220"/>
      <c r="F198" s="220"/>
      <c r="G198" s="226"/>
      <c r="H198" s="24"/>
      <c r="I198" s="211"/>
    </row>
    <row r="199" spans="1:9" ht="12">
      <c r="A199" s="474" t="s">
        <v>1302</v>
      </c>
      <c r="B199" s="474"/>
      <c r="G199" s="43"/>
      <c r="H199" s="24"/>
      <c r="I199" s="43"/>
    </row>
    <row r="200" spans="1:9" ht="12">
      <c r="A200" s="474" t="s">
        <v>1135</v>
      </c>
      <c r="B200" s="474"/>
      <c r="G200" s="43"/>
      <c r="H200" s="24"/>
      <c r="I200" s="43"/>
    </row>
  </sheetData>
  <sheetProtection/>
  <mergeCells count="195">
    <mergeCell ref="G119:H119"/>
    <mergeCell ref="G131:H131"/>
    <mergeCell ref="G148:H148"/>
    <mergeCell ref="G162:H162"/>
    <mergeCell ref="G173:H173"/>
    <mergeCell ref="G183:H183"/>
    <mergeCell ref="A129:I129"/>
    <mergeCell ref="A130:I130"/>
    <mergeCell ref="A147:I147"/>
    <mergeCell ref="A161:I161"/>
    <mergeCell ref="I173:I174"/>
    <mergeCell ref="I183:I184"/>
    <mergeCell ref="I192:I193"/>
    <mergeCell ref="G8:H8"/>
    <mergeCell ref="G13:H13"/>
    <mergeCell ref="G34:H34"/>
    <mergeCell ref="G58:H58"/>
    <mergeCell ref="G77:H77"/>
    <mergeCell ref="G91:H91"/>
    <mergeCell ref="G107:H107"/>
    <mergeCell ref="I91:I92"/>
    <mergeCell ref="I107:I108"/>
    <mergeCell ref="I119:I120"/>
    <mergeCell ref="I131:I132"/>
    <mergeCell ref="I148:I149"/>
    <mergeCell ref="I162:I163"/>
    <mergeCell ref="A105:I105"/>
    <mergeCell ref="A106:I106"/>
    <mergeCell ref="A117:I117"/>
    <mergeCell ref="B155:B156"/>
    <mergeCell ref="A194:A197"/>
    <mergeCell ref="B194:B195"/>
    <mergeCell ref="C194:C195"/>
    <mergeCell ref="A199:B199"/>
    <mergeCell ref="A200:B200"/>
    <mergeCell ref="I8:I9"/>
    <mergeCell ref="I13:I14"/>
    <mergeCell ref="I34:I35"/>
    <mergeCell ref="I58:I59"/>
    <mergeCell ref="I77:I78"/>
    <mergeCell ref="C183:C184"/>
    <mergeCell ref="D183:D184"/>
    <mergeCell ref="E183:F183"/>
    <mergeCell ref="A185:A190"/>
    <mergeCell ref="B185:B188"/>
    <mergeCell ref="A192:A193"/>
    <mergeCell ref="B192:B193"/>
    <mergeCell ref="C192:C193"/>
    <mergeCell ref="D192:D193"/>
    <mergeCell ref="D173:D174"/>
    <mergeCell ref="E173:F173"/>
    <mergeCell ref="A172:I172"/>
    <mergeCell ref="E192:F192"/>
    <mergeCell ref="G192:H192"/>
    <mergeCell ref="A191:I191"/>
    <mergeCell ref="A175:A181"/>
    <mergeCell ref="B179:B180"/>
    <mergeCell ref="A183:A184"/>
    <mergeCell ref="B183:B184"/>
    <mergeCell ref="A162:A163"/>
    <mergeCell ref="B162:B163"/>
    <mergeCell ref="C162:C163"/>
    <mergeCell ref="A182:I182"/>
    <mergeCell ref="A164:A171"/>
    <mergeCell ref="B164:B165"/>
    <mergeCell ref="B167:B169"/>
    <mergeCell ref="A173:A174"/>
    <mergeCell ref="B173:B174"/>
    <mergeCell ref="C173:C174"/>
    <mergeCell ref="D162:D163"/>
    <mergeCell ref="E162:F162"/>
    <mergeCell ref="A148:A149"/>
    <mergeCell ref="B148:B149"/>
    <mergeCell ref="C148:C149"/>
    <mergeCell ref="D148:D149"/>
    <mergeCell ref="E148:F148"/>
    <mergeCell ref="C155:C156"/>
    <mergeCell ref="B157:B158"/>
    <mergeCell ref="C157:C158"/>
    <mergeCell ref="A5:I5"/>
    <mergeCell ref="A6:I6"/>
    <mergeCell ref="A7:I7"/>
    <mergeCell ref="A11:I11"/>
    <mergeCell ref="A12:I12"/>
    <mergeCell ref="A133:A137"/>
    <mergeCell ref="B134:B135"/>
    <mergeCell ref="B137:B141"/>
    <mergeCell ref="A138:A146"/>
    <mergeCell ref="C138:C141"/>
    <mergeCell ref="B142:B143"/>
    <mergeCell ref="A121:A128"/>
    <mergeCell ref="B121:B126"/>
    <mergeCell ref="C121:C125"/>
    <mergeCell ref="A131:A132"/>
    <mergeCell ref="B131:B132"/>
    <mergeCell ref="C131:C132"/>
    <mergeCell ref="D131:D132"/>
    <mergeCell ref="E131:F131"/>
    <mergeCell ref="A109:A116"/>
    <mergeCell ref="B109:B110"/>
    <mergeCell ref="A119:A120"/>
    <mergeCell ref="B119:B120"/>
    <mergeCell ref="C119:C120"/>
    <mergeCell ref="D119:D120"/>
    <mergeCell ref="E119:F119"/>
    <mergeCell ref="A118:I118"/>
    <mergeCell ref="A107:A108"/>
    <mergeCell ref="B107:B108"/>
    <mergeCell ref="C107:C108"/>
    <mergeCell ref="D107:D108"/>
    <mergeCell ref="E107:F107"/>
    <mergeCell ref="A32:I32"/>
    <mergeCell ref="A33:I33"/>
    <mergeCell ref="A56:I56"/>
    <mergeCell ref="A57:I57"/>
    <mergeCell ref="A74:I74"/>
    <mergeCell ref="A93:A104"/>
    <mergeCell ref="B93:B95"/>
    <mergeCell ref="C93:C95"/>
    <mergeCell ref="A75:I75"/>
    <mergeCell ref="A89:I89"/>
    <mergeCell ref="A90:I90"/>
    <mergeCell ref="A79:A88"/>
    <mergeCell ref="B79:B84"/>
    <mergeCell ref="C80:C84"/>
    <mergeCell ref="A91:A92"/>
    <mergeCell ref="B91:B92"/>
    <mergeCell ref="C91:C92"/>
    <mergeCell ref="D91:D92"/>
    <mergeCell ref="E91:F91"/>
    <mergeCell ref="A77:A78"/>
    <mergeCell ref="B77:B78"/>
    <mergeCell ref="C77:C78"/>
    <mergeCell ref="D77:D78"/>
    <mergeCell ref="E77:F77"/>
    <mergeCell ref="A60:A63"/>
    <mergeCell ref="B60:B63"/>
    <mergeCell ref="A64:A73"/>
    <mergeCell ref="C47:C49"/>
    <mergeCell ref="A52:A53"/>
    <mergeCell ref="A54:A55"/>
    <mergeCell ref="A58:A59"/>
    <mergeCell ref="B58:B59"/>
    <mergeCell ref="C58:C59"/>
    <mergeCell ref="D58:D59"/>
    <mergeCell ref="E58:F58"/>
    <mergeCell ref="A36:A37"/>
    <mergeCell ref="A38:A41"/>
    <mergeCell ref="B40:B41"/>
    <mergeCell ref="A42:A46"/>
    <mergeCell ref="B44:B46"/>
    <mergeCell ref="A47:A51"/>
    <mergeCell ref="B47:B51"/>
    <mergeCell ref="A34:A35"/>
    <mergeCell ref="B34:B35"/>
    <mergeCell ref="C34:C35"/>
    <mergeCell ref="D34:D35"/>
    <mergeCell ref="E34:F34"/>
    <mergeCell ref="A15:A31"/>
    <mergeCell ref="B18:B22"/>
    <mergeCell ref="C18:C20"/>
    <mergeCell ref="B23:B26"/>
    <mergeCell ref="B27:B30"/>
    <mergeCell ref="A13:A14"/>
    <mergeCell ref="B13:B14"/>
    <mergeCell ref="C13:C14"/>
    <mergeCell ref="D13:D14"/>
    <mergeCell ref="E13:F13"/>
    <mergeCell ref="A8:A9"/>
    <mergeCell ref="B8:B9"/>
    <mergeCell ref="C8:C9"/>
    <mergeCell ref="D8:D9"/>
    <mergeCell ref="E8:F8"/>
    <mergeCell ref="A4:I4"/>
    <mergeCell ref="F2:I2"/>
    <mergeCell ref="F3:I3"/>
    <mergeCell ref="A1:B3"/>
    <mergeCell ref="C1:E1"/>
    <mergeCell ref="F1:I1"/>
    <mergeCell ref="C2:E2"/>
    <mergeCell ref="C3:E3"/>
    <mergeCell ref="J172:J181"/>
    <mergeCell ref="K172:K181"/>
    <mergeCell ref="M172:M181"/>
    <mergeCell ref="J165:J166"/>
    <mergeCell ref="K165:K166"/>
    <mergeCell ref="M165:M166"/>
    <mergeCell ref="J170:J171"/>
    <mergeCell ref="K170:K171"/>
    <mergeCell ref="M170:M171"/>
    <mergeCell ref="L125:L126"/>
    <mergeCell ref="J121:J122"/>
    <mergeCell ref="K121:K122"/>
    <mergeCell ref="J125:J126"/>
    <mergeCell ref="K125:K126"/>
  </mergeCells>
  <printOptions/>
  <pageMargins left="0.2" right="0.2" top="0.25" bottom="0.25" header="0.3" footer="0.3"/>
  <pageSetup horizontalDpi="600" verticalDpi="600" orientation="landscape" paperSize="121" scale="70" r:id="rId2"/>
  <rowBreaks count="7" manualBreakCount="7">
    <brk id="10" max="255" man="1"/>
    <brk id="31" max="255" man="1"/>
    <brk id="73" max="255" man="1"/>
    <brk id="88" max="255" man="1"/>
    <brk id="104" max="255" man="1"/>
    <brk id="116" max="255"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2018-11-23T16:39:04Z</cp:lastPrinted>
  <dcterms:created xsi:type="dcterms:W3CDTF">2012-09-05T14:57:30Z</dcterms:created>
  <dcterms:modified xsi:type="dcterms:W3CDTF">2018-11-23T16:41:43Z</dcterms:modified>
  <cp:category/>
  <cp:version/>
  <cp:contentType/>
  <cp:contentStatus/>
</cp:coreProperties>
</file>